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192.168.1.77\Public\Lavoro\02 - Utilità Certificazioni\"/>
    </mc:Choice>
  </mc:AlternateContent>
  <xr:revisionPtr revIDLastSave="0" documentId="14_{33B649B8-72B5-4C58-9338-B1BF4DDA179F}" xr6:coauthVersionLast="47" xr6:coauthVersionMax="47" xr10:uidLastSave="{00000000-0000-0000-0000-000000000000}"/>
  <workbookProtection workbookAlgorithmName="SHA-512" workbookHashValue="sl6De9Mo3hWtmeeAkg+hYsxNrZeX1d7QSMlieg6tKa+AwpVPZ0941Smss9f3Qd+It9J/4i8l6NaTAYMCTO3VAA==" workbookSaltValue="UseowmlPdXRBSl67aDIS+g==" workbookSpinCount="100000" lockStructure="1"/>
  <bookViews>
    <workbookView xWindow="-120" yWindow="-120" windowWidth="29040" windowHeight="15840" activeTab="1" xr2:uid="{A660AAB8-1E86-4903-B322-037F097188CD}"/>
  </bookViews>
  <sheets>
    <sheet name="Istruzioni" sheetId="5" r:id="rId1"/>
    <sheet name="Calcolo del compenso" sheetId="4" r:id="rId2"/>
    <sheet name="Tabella Z1" sheetId="1" r:id="rId3"/>
    <sheet name="Tabella Z2" sheetId="2" r:id="rId4"/>
    <sheet name="Note di rilascio" sheetId="6" r:id="rId5"/>
  </sheets>
  <definedNames>
    <definedName name="A">'Tabella Z1'!$D$5:$D$6</definedName>
    <definedName name="AA">'Tabella Z2'!$G$61:$G$65</definedName>
    <definedName name="_xlnm.Print_Area" localSheetId="1">'Calcolo del compenso'!$A$1:$F$210</definedName>
    <definedName name="B">'Tabella Z1'!$E$11</definedName>
    <definedName name="D">'Tabella Z1'!$H$5:$H$7</definedName>
    <definedName name="E">'Tabella Z1'!$H$8:$H$10</definedName>
    <definedName name="F">'Tabella Z1'!$H$11:$H$12</definedName>
    <definedName name="G">'Tabella Z1'!$H$14</definedName>
    <definedName name="H">'Tabella Z1'!$D$13:$D$14</definedName>
    <definedName name="I">'Tabella Z2'!$A$11:$A$13</definedName>
    <definedName name="j">'Tabella Z1'!$H$15:$H$16</definedName>
    <definedName name="L">'Tabella Z2'!$D$49</definedName>
    <definedName name="M">'Tabella Z2'!$D$61</definedName>
    <definedName name="N">'Tabella Z2'!$H$6:$H$7</definedName>
    <definedName name="O">'Tabella Z2'!$H$8:$H$22</definedName>
    <definedName name="P">'Tabella Z2'!$H$23:$H$41</definedName>
    <definedName name="Q">'Tabella Z2'!$H$42:$H$48</definedName>
    <definedName name="S">'Tabella Z2'!$H$61:$H$65</definedName>
    <definedName name="T">'Tabella Z2'!$D$6</definedName>
    <definedName name="U">'Tabella Z2'!$H$49:$H$60</definedName>
    <definedName name="V">'Tabella Z2'!$G$6:$G$7</definedName>
    <definedName name="W">'Tabella Z2'!$G$8:$G$22</definedName>
    <definedName name="X">'Tabella Z2'!$G$23:$G$41</definedName>
    <definedName name="Y">'Tabella Z2'!$G$42:$G$48</definedName>
    <definedName name="Z">'Tabella Z2'!$G$49:$G$60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8" i="4" l="1"/>
  <c r="L158" i="4"/>
  <c r="M158" i="4"/>
  <c r="N158" i="4"/>
  <c r="O158" i="4"/>
  <c r="C159" i="4"/>
  <c r="D207" i="4"/>
  <c r="B207" i="4"/>
  <c r="F193" i="4"/>
  <c r="F186" i="4"/>
  <c r="F179" i="4"/>
  <c r="F172" i="4"/>
  <c r="F165" i="4"/>
  <c r="F151" i="4"/>
  <c r="F144" i="4"/>
  <c r="F137" i="4"/>
  <c r="F130" i="4"/>
  <c r="F123" i="4"/>
  <c r="F116" i="4"/>
  <c r="F109" i="4"/>
  <c r="F102" i="4"/>
  <c r="F95" i="4"/>
  <c r="F88" i="4"/>
  <c r="F81" i="4"/>
  <c r="F74" i="4"/>
  <c r="F67" i="4"/>
  <c r="F60" i="4"/>
  <c r="F53" i="4"/>
  <c r="F46" i="4"/>
  <c r="F39" i="4"/>
  <c r="F32" i="4"/>
  <c r="F25" i="4"/>
  <c r="C166" i="4"/>
  <c r="C26" i="4"/>
  <c r="C194" i="4"/>
  <c r="C187" i="4"/>
  <c r="C180" i="4"/>
  <c r="C173" i="4"/>
  <c r="C152" i="4"/>
  <c r="C145" i="4"/>
  <c r="C138" i="4"/>
  <c r="C131" i="4"/>
  <c r="C124" i="4"/>
  <c r="C117" i="4"/>
  <c r="C110" i="4"/>
  <c r="C103" i="4"/>
  <c r="C96" i="4"/>
  <c r="C89" i="4"/>
  <c r="C82" i="4"/>
  <c r="C75" i="4"/>
  <c r="C68" i="4"/>
  <c r="C61" i="4"/>
  <c r="C54" i="4"/>
  <c r="C47" i="4"/>
  <c r="C40" i="4"/>
  <c r="C33" i="4"/>
  <c r="O193" i="4"/>
  <c r="N193" i="4"/>
  <c r="M193" i="4"/>
  <c r="L193" i="4"/>
  <c r="O186" i="4"/>
  <c r="N186" i="4"/>
  <c r="M186" i="4"/>
  <c r="L186" i="4"/>
  <c r="O179" i="4"/>
  <c r="N179" i="4"/>
  <c r="M179" i="4"/>
  <c r="L179" i="4"/>
  <c r="O172" i="4"/>
  <c r="N172" i="4"/>
  <c r="M172" i="4"/>
  <c r="L172" i="4"/>
  <c r="O165" i="4"/>
  <c r="N165" i="4"/>
  <c r="M165" i="4"/>
  <c r="L165" i="4"/>
  <c r="O151" i="4"/>
  <c r="N151" i="4"/>
  <c r="M151" i="4"/>
  <c r="L151" i="4"/>
  <c r="O144" i="4"/>
  <c r="N144" i="4"/>
  <c r="M144" i="4"/>
  <c r="L144" i="4"/>
  <c r="O137" i="4"/>
  <c r="N137" i="4"/>
  <c r="M137" i="4"/>
  <c r="L137" i="4"/>
  <c r="O130" i="4"/>
  <c r="N130" i="4"/>
  <c r="M130" i="4"/>
  <c r="L130" i="4"/>
  <c r="O123" i="4"/>
  <c r="N123" i="4"/>
  <c r="M123" i="4"/>
  <c r="L123" i="4"/>
  <c r="O116" i="4"/>
  <c r="N116" i="4"/>
  <c r="M116" i="4"/>
  <c r="L116" i="4"/>
  <c r="O109" i="4"/>
  <c r="N109" i="4"/>
  <c r="M109" i="4"/>
  <c r="L109" i="4"/>
  <c r="O102" i="4"/>
  <c r="N102" i="4"/>
  <c r="M102" i="4"/>
  <c r="L102" i="4"/>
  <c r="O95" i="4"/>
  <c r="N95" i="4"/>
  <c r="M95" i="4"/>
  <c r="L95" i="4"/>
  <c r="O88" i="4"/>
  <c r="N88" i="4"/>
  <c r="M88" i="4"/>
  <c r="L88" i="4"/>
  <c r="O81" i="4"/>
  <c r="N81" i="4"/>
  <c r="M81" i="4"/>
  <c r="L81" i="4"/>
  <c r="O74" i="4"/>
  <c r="N74" i="4"/>
  <c r="M74" i="4"/>
  <c r="L74" i="4"/>
  <c r="O67" i="4"/>
  <c r="N67" i="4"/>
  <c r="M67" i="4"/>
  <c r="L67" i="4"/>
  <c r="O60" i="4"/>
  <c r="N60" i="4"/>
  <c r="M60" i="4"/>
  <c r="L60" i="4"/>
  <c r="O53" i="4"/>
  <c r="N53" i="4"/>
  <c r="M53" i="4"/>
  <c r="L53" i="4"/>
  <c r="O46" i="4"/>
  <c r="N46" i="4"/>
  <c r="M46" i="4"/>
  <c r="L46" i="4"/>
  <c r="O39" i="4"/>
  <c r="N39" i="4"/>
  <c r="M39" i="4"/>
  <c r="L39" i="4"/>
  <c r="O32" i="4"/>
  <c r="N32" i="4"/>
  <c r="M32" i="4"/>
  <c r="L32" i="4"/>
  <c r="O25" i="4"/>
  <c r="N25" i="4"/>
  <c r="M25" i="4"/>
  <c r="O21" i="4" l="1"/>
  <c r="F21" i="4"/>
  <c r="M21" i="4"/>
  <c r="L25" i="4"/>
  <c r="D28" i="4" l="1"/>
  <c r="D161" i="4"/>
  <c r="E161" i="4" s="1"/>
  <c r="D147" i="4"/>
  <c r="E147" i="4" s="1"/>
  <c r="D91" i="4"/>
  <c r="E91" i="4" s="1"/>
  <c r="D35" i="4"/>
  <c r="E35" i="4" s="1"/>
  <c r="D140" i="4"/>
  <c r="E140" i="4" s="1"/>
  <c r="D84" i="4"/>
  <c r="E84" i="4" s="1"/>
  <c r="D196" i="4"/>
  <c r="E196" i="4" s="1"/>
  <c r="D133" i="4"/>
  <c r="E133" i="4" s="1"/>
  <c r="D77" i="4"/>
  <c r="E77" i="4" s="1"/>
  <c r="D56" i="4"/>
  <c r="E56" i="4" s="1"/>
  <c r="D189" i="4"/>
  <c r="E189" i="4" s="1"/>
  <c r="D126" i="4"/>
  <c r="E126" i="4" s="1"/>
  <c r="D70" i="4"/>
  <c r="E70" i="4" s="1"/>
  <c r="D112" i="4"/>
  <c r="E112" i="4" s="1"/>
  <c r="D105" i="4"/>
  <c r="E105" i="4" s="1"/>
  <c r="D49" i="4"/>
  <c r="E49" i="4" s="1"/>
  <c r="D182" i="4"/>
  <c r="E182" i="4" s="1"/>
  <c r="D119" i="4"/>
  <c r="E119" i="4" s="1"/>
  <c r="D63" i="4"/>
  <c r="E63" i="4" s="1"/>
  <c r="D175" i="4"/>
  <c r="E175" i="4" s="1"/>
  <c r="D154" i="4"/>
  <c r="E154" i="4" s="1"/>
  <c r="D98" i="4"/>
  <c r="E98" i="4" s="1"/>
  <c r="D42" i="4"/>
  <c r="E42" i="4" s="1"/>
  <c r="D168" i="4"/>
  <c r="E168" i="4" s="1"/>
  <c r="L21" i="4"/>
  <c r="E28" i="4" l="1"/>
  <c r="M13" i="1"/>
  <c r="L13" i="1"/>
  <c r="M12" i="1"/>
  <c r="L12" i="1"/>
  <c r="M11" i="1"/>
  <c r="L11" i="1"/>
  <c r="M10" i="1"/>
  <c r="L10" i="1"/>
  <c r="M9" i="1"/>
  <c r="L9" i="1"/>
  <c r="M8" i="1"/>
  <c r="L8" i="1"/>
  <c r="M7" i="1"/>
  <c r="L7" i="1"/>
  <c r="M6" i="1"/>
  <c r="L6" i="1"/>
  <c r="M5" i="1"/>
  <c r="L5" i="1"/>
  <c r="D199" i="4" l="1"/>
  <c r="E199" i="4"/>
  <c r="D200" i="4" l="1"/>
  <c r="D202" i="4" s="1"/>
  <c r="E202" i="4" l="1"/>
  <c r="D203" i="4" s="1"/>
</calcChain>
</file>

<file path=xl/sharedStrings.xml><?xml version="1.0" encoding="utf-8"?>
<sst xmlns="http://schemas.openxmlformats.org/spreadsheetml/2006/main" count="477" uniqueCount="229">
  <si>
    <t>IDENTIFICAZIONE DELLE OPERE</t>
  </si>
  <si>
    <t>G</t>
  </si>
  <si>
    <t>Residenza</t>
  </si>
  <si>
    <t>E.05</t>
  </si>
  <si>
    <t>E.06</t>
  </si>
  <si>
    <t>E.07</t>
  </si>
  <si>
    <t>Edifici e manufatti esistenti</t>
  </si>
  <si>
    <t>E.20</t>
  </si>
  <si>
    <t>E.21</t>
  </si>
  <si>
    <t>E.22</t>
  </si>
  <si>
    <t>STRUTTURE</t>
  </si>
  <si>
    <t>Strutture, Opere infrastrutturali puntuali, non soggette ad azioni sismiche, ai sensi delle Norme Tecniche per le Costruzioni</t>
  </si>
  <si>
    <t>S.01</t>
  </si>
  <si>
    <t>S.02</t>
  </si>
  <si>
    <t>Strutture o parti di strutture in muratura, legno, metallo, non soggette ad azioni sismiche - riparazione o intervento locale - Verifiche strutturali relative.</t>
  </si>
  <si>
    <t>Impianti meccanici a fluido a servizio delle costruzioni</t>
  </si>
  <si>
    <t>A</t>
  </si>
  <si>
    <t>IA.02</t>
  </si>
  <si>
    <t>B</t>
  </si>
  <si>
    <t>Edilizia</t>
  </si>
  <si>
    <t>Impianti</t>
  </si>
  <si>
    <t>Strutture</t>
  </si>
  <si>
    <t>TAVOLA Z-2 “PRESTAZIONI E PARAMETRI (Q) DI INCIDENZA”</t>
  </si>
  <si>
    <t>FASI PRESTAZIONALI</t>
  </si>
  <si>
    <t>DESCRIZIONE SINGOLE PRESTAZIONI</t>
  </si>
  <si>
    <t>Variante delle quantità del progetto in corso d'opera (10)</t>
  </si>
  <si>
    <t>Variante del progetto  in corso d'opera (11)</t>
  </si>
  <si>
    <t>Attestato di certificazione energetica (art.6 d.lgs. 311/2006)esclusa diagnosi energetica (13)</t>
  </si>
  <si>
    <t>QcI.09a</t>
  </si>
  <si>
    <t>QcI.09b</t>
  </si>
  <si>
    <t>QcI.10a</t>
  </si>
  <si>
    <t>QcI.10b</t>
  </si>
  <si>
    <t>Contabilità dei lavori a misura fino a 500.000,00€</t>
  </si>
  <si>
    <t>Contabilità dei lavori a misura sull'eccedenza di 500.000,00€</t>
  </si>
  <si>
    <t>Contabilità dei lavori a corpo fino a 500.000,00€</t>
  </si>
  <si>
    <t>Contabilità dei lavori a corpo sull'eccedenza di 500.000,00€</t>
  </si>
  <si>
    <t>Attività propedeutiche alla progettazione</t>
  </si>
  <si>
    <t>Progettazione</t>
  </si>
  <si>
    <t>Direzione dell'esecuzione</t>
  </si>
  <si>
    <t>Verifiche e collaudi</t>
  </si>
  <si>
    <t>D</t>
  </si>
  <si>
    <t>E</t>
  </si>
  <si>
    <t>F</t>
  </si>
  <si>
    <t>H</t>
  </si>
  <si>
    <t>I</t>
  </si>
  <si>
    <t>L</t>
  </si>
  <si>
    <t>M</t>
  </si>
  <si>
    <t>N</t>
  </si>
  <si>
    <t>O</t>
  </si>
  <si>
    <t>P</t>
  </si>
  <si>
    <t>Q</t>
  </si>
  <si>
    <t>S</t>
  </si>
  <si>
    <t>T</t>
  </si>
  <si>
    <t>a.I) Studi di fattibilità</t>
  </si>
  <si>
    <t>b.I) Progettazione preliminare</t>
  </si>
  <si>
    <t>b.II) Progettazione definitiva</t>
  </si>
  <si>
    <t>b.III) Progettazione esecutiva</t>
  </si>
  <si>
    <t>C.I) Esecuzione dei lavori</t>
  </si>
  <si>
    <t>d.I) Verifiche e collaudi</t>
  </si>
  <si>
    <t>U</t>
  </si>
  <si>
    <r>
      <rPr>
        <b/>
        <sz val="12"/>
        <color rgb="FFFF0000"/>
        <rFont val="Calibri"/>
        <family val="2"/>
        <scheme val="minor"/>
      </rPr>
      <t>PARZIALE</t>
    </r>
    <r>
      <rPr>
        <b/>
        <sz val="12"/>
        <color theme="1"/>
        <rFont val="Calibri"/>
        <family val="2"/>
        <scheme val="minor"/>
      </rPr>
      <t xml:space="preserve"> - Compenso per la prestazione professionale</t>
    </r>
  </si>
  <si>
    <t>CATEGORIA</t>
  </si>
  <si>
    <t>Destinazione funzionale</t>
  </si>
  <si>
    <t>Identificazione delle opere</t>
  </si>
  <si>
    <t>Fasi prestazionali</t>
  </si>
  <si>
    <t>Descrizione delle prestazioni</t>
  </si>
  <si>
    <t>Committente</t>
  </si>
  <si>
    <t>Indirizzo immobile</t>
  </si>
  <si>
    <t>Tecnico</t>
  </si>
  <si>
    <t>Rif. Iscrizione albo</t>
  </si>
  <si>
    <t>Data del preventivo</t>
  </si>
  <si>
    <t>Edifici, pertinenze, autorimesse semplici, senza particolari esigenze tecniche. Edifici provvisori di modesta importanza</t>
  </si>
  <si>
    <t>Relazione illustrativa</t>
  </si>
  <si>
    <t>Interventi di manutenzione straordinaria, ristrutturazione, riqualificazione, su edifici e manufatti esistenti</t>
  </si>
  <si>
    <t>Relazioni, planimetrie, elaborati grafici</t>
  </si>
  <si>
    <t>Calcolo sommario spesa, quadro economico di progetto</t>
  </si>
  <si>
    <t>Rilievi dei manufatti</t>
  </si>
  <si>
    <t>Elenco prezzi unitari ed eventuali analisi, Computo metrico estimativo, Quadro economico</t>
  </si>
  <si>
    <t>Relazione paesaggistica (d.lgs. 42/2004)</t>
  </si>
  <si>
    <t>Relazione energetica (ex Legge 10/91 e s.m.i.)</t>
  </si>
  <si>
    <t>Particolari costruttivi e decorativi</t>
  </si>
  <si>
    <t>Computo  metrico  estimativo,  Quadro  economico,  Elenco  prezzi  e  eventuale  analisi,  Quadro dell'incidenza percentuale della quantità di manodopera</t>
  </si>
  <si>
    <t>Schema di contratto, capitolato speciale d'appalto, cronoprogramma</t>
  </si>
  <si>
    <t>Piano di Sicurezza e Coordinamento</t>
  </si>
  <si>
    <t>Direzione lavori, assistenza al collaudo, prove di accettazione</t>
  </si>
  <si>
    <t>Liquidazione (art.194, comma 1, d.P.R. 207/10)-Rendicontazioni e liquidazione tecnico contabile</t>
  </si>
  <si>
    <t>Certificato di regolare esecuzione</t>
  </si>
  <si>
    <t>Coordinamento della sicurezza in esecuzione</t>
  </si>
  <si>
    <t>Relazione illustrativa, Elaborati progettuali e tecnico economici</t>
  </si>
  <si>
    <t>Piano particellare preliminare delle aree o rilievo di massima degli immobili</t>
  </si>
  <si>
    <t>Il tecnico</t>
  </si>
  <si>
    <t>…............................................................................................</t>
  </si>
  <si>
    <t>QcI.07</t>
  </si>
  <si>
    <t>CATEGORIE</t>
  </si>
  <si>
    <t>EDILIZIA</t>
  </si>
  <si>
    <t>IMPIANTI</t>
  </si>
  <si>
    <t>QaI.01</t>
  </si>
  <si>
    <t>QaI.02</t>
  </si>
  <si>
    <t>QbI.01</t>
  </si>
  <si>
    <t>QbI.02</t>
  </si>
  <si>
    <t>QbI.03</t>
  </si>
  <si>
    <t>QbI.04</t>
  </si>
  <si>
    <t>QbI.05</t>
  </si>
  <si>
    <t>QbI.06</t>
  </si>
  <si>
    <t>Relazione geotecnica</t>
  </si>
  <si>
    <t>QbI.07</t>
  </si>
  <si>
    <t>Relazione idrologica</t>
  </si>
  <si>
    <t>QbI.08</t>
  </si>
  <si>
    <t>Relazione idraulica</t>
  </si>
  <si>
    <t>QbI.09</t>
  </si>
  <si>
    <t>Relazione sismica e sulle strutture</t>
  </si>
  <si>
    <t>QbI.10</t>
  </si>
  <si>
    <t>Relazione archeologica</t>
  </si>
  <si>
    <t>QbI.12</t>
  </si>
  <si>
    <t>Progettazione integrale e coordinata - Integrazione delle prestazioni specialistiche</t>
  </si>
  <si>
    <t>QbI.13</t>
  </si>
  <si>
    <t>Studio di inserimento urbanistico</t>
  </si>
  <si>
    <t>QbI.14</t>
  </si>
  <si>
    <t>QbI.15</t>
  </si>
  <si>
    <t>Prime indicazioni di progettazione antincendio (d.m. 6/02/1982)</t>
  </si>
  <si>
    <t>QbI.16</t>
  </si>
  <si>
    <t>Prime indicazioni e prescrizioni per la stesura dei Piani di Sicurezza</t>
  </si>
  <si>
    <t>QbII.01</t>
  </si>
  <si>
    <t>Relazioni generale e tecniche, Elaborati grafici, Calcolo delle strutture e degli impianti, eventuali Relazione sulla risoluzione delle interferenze e Relazione sulla gestione materie</t>
  </si>
  <si>
    <t>QbII.02</t>
  </si>
  <si>
    <t>QbII.03</t>
  </si>
  <si>
    <t>Disciplinare descrittivo e prestazionale</t>
  </si>
  <si>
    <t>QbII.05</t>
  </si>
  <si>
    <t>QbII.06</t>
  </si>
  <si>
    <t>QbII.07</t>
  </si>
  <si>
    <t>Rilievi planoaltimetrici</t>
  </si>
  <si>
    <t>QbII.08</t>
  </si>
  <si>
    <t>QbII.09</t>
  </si>
  <si>
    <t>QbII.12</t>
  </si>
  <si>
    <t>QbII.14</t>
  </si>
  <si>
    <t>Analisi storico critica e relazione sulle strutture esistenti</t>
  </si>
  <si>
    <t>QbII.15</t>
  </si>
  <si>
    <t>Relazione sulle indagini dei materiali e delle strutture per edifici esistenti</t>
  </si>
  <si>
    <t>QbII.16</t>
  </si>
  <si>
    <t>Verifica sismica delle strutture esistenti e individuazione delle carenze strutturali</t>
  </si>
  <si>
    <t>QbII.17</t>
  </si>
  <si>
    <t>QbII.18</t>
  </si>
  <si>
    <t>Elaborati di  progettazione antincendio (d.m. 16/02/1982)</t>
  </si>
  <si>
    <t>QbII.19</t>
  </si>
  <si>
    <t>QbII.20</t>
  </si>
  <si>
    <t>Elaborati e relazioni per requisiti acustici (Legge 447/95-d.p.c.m. 512/97)</t>
  </si>
  <si>
    <t>QbII.21</t>
  </si>
  <si>
    <t>QbII.22</t>
  </si>
  <si>
    <t>Diagnosi energetica (ex Legge 10/91 e s.m.i.) degli edifici esistenti, esclusi i rilievi e le indagini</t>
  </si>
  <si>
    <t>QbII.23</t>
  </si>
  <si>
    <t>Aggiornamento delle prime indicazioni e prescrizioni per la redazione del PSC</t>
  </si>
  <si>
    <t>QbIII.01</t>
  </si>
  <si>
    <t>Relazione generale e specialistiche, Elaborati grafici, Calcoli esecutivi</t>
  </si>
  <si>
    <t>QbIII.02</t>
  </si>
  <si>
    <t>QbIII.03</t>
  </si>
  <si>
    <t>QbIII.04</t>
  </si>
  <si>
    <t>QbIII.05</t>
  </si>
  <si>
    <t>Piano di manutenzione dell'opera</t>
  </si>
  <si>
    <t>QbIII.06</t>
  </si>
  <si>
    <t>QbIII.07</t>
  </si>
  <si>
    <t>QcI.01</t>
  </si>
  <si>
    <t>QcI.02</t>
  </si>
  <si>
    <t>QcI.03</t>
  </si>
  <si>
    <t>Controllo aggiornamento elaborati di progetto, aggiornamento dei manuali d'uso e manutenzione</t>
  </si>
  <si>
    <t>QcI.04</t>
  </si>
  <si>
    <t>Coordinamento e supervisione dell'ufficio di direzione lavori</t>
  </si>
  <si>
    <t>QcI.08</t>
  </si>
  <si>
    <t>QcI.11</t>
  </si>
  <si>
    <t>QcI.12</t>
  </si>
  <si>
    <t>QdI.01</t>
  </si>
  <si>
    <r>
      <rPr>
        <sz val="6"/>
        <rFont val="Calibri"/>
        <family val="2"/>
        <scheme val="minor"/>
      </rPr>
      <t>Collaudo tecnico amministrativo</t>
    </r>
    <r>
      <rPr>
        <vertAlign val="superscript"/>
        <sz val="4"/>
        <rFont val="Calibri"/>
        <family val="2"/>
        <scheme val="minor"/>
      </rPr>
      <t xml:space="preserve"> (12)</t>
    </r>
  </si>
  <si>
    <t>QdI.02</t>
  </si>
  <si>
    <t>Revisione tecnico contabile (Parte II, Titolo X, d.P.R. 207/10)</t>
  </si>
  <si>
    <t>QdI.03</t>
  </si>
  <si>
    <t>Collaudo statico (Capitolo 9, d.m. 14/01/2008)</t>
  </si>
  <si>
    <t>QdI.04</t>
  </si>
  <si>
    <t>Collaudo tecnico funzionale degli impianti (d.m. 22/01/2008 n°37)</t>
  </si>
  <si>
    <t>QdI.05</t>
  </si>
  <si>
    <r>
      <rPr>
        <b/>
        <sz val="8"/>
        <rFont val="Calibri"/>
        <family val="2"/>
        <scheme val="minor"/>
      </rPr>
      <t>CATEGORIA</t>
    </r>
  </si>
  <si>
    <r>
      <rPr>
        <b/>
        <sz val="8"/>
        <rFont val="Calibri"/>
        <family val="2"/>
        <scheme val="minor"/>
      </rPr>
      <t>DESTINAZIONE FUNZIONALE</t>
    </r>
  </si>
  <si>
    <r>
      <rPr>
        <b/>
        <sz val="8"/>
        <rFont val="Calibri"/>
        <family val="2"/>
        <scheme val="minor"/>
      </rPr>
      <t>ID.
Opere</t>
    </r>
  </si>
  <si>
    <r>
      <rPr>
        <b/>
        <sz val="8"/>
        <rFont val="Calibri"/>
        <family val="2"/>
        <scheme val="minor"/>
      </rPr>
      <t>Gradi
di complessità</t>
    </r>
  </si>
  <si>
    <t>Edilizia residenziale privata e pubblica di tipo corrente con costi di costruzione nella media di mercato e con tipologie standardizzate.</t>
  </si>
  <si>
    <t>Edifici residenziali di tipo pregiato con costi di costruzione eccedenti la media di mercato e con tipologie diversificate.</t>
  </si>
  <si>
    <t>Strutture o parti di strutture in cemento armato, non soggette ad azioni sismiche - riparazione o intervento locale - Verifiche strutturali  relative - Ponteggi, centinature e strutture provvisionali di durata inferiore a due anni</t>
  </si>
  <si>
    <t>Impianti di riscaldamento - Impianto di raffrescamento, climatizzazione, trattamento dell’aria - Impianti meccanici di distribuzione fluidi - Impianto solare termico</t>
  </si>
  <si>
    <t xml:space="preserve">Interventi di manutenzione straordinaria, restauro, ristrutturazione, riqualificazione, su edifici e manufatti di interesse storico artistico non soggetti a tutela ai sensi del D.Lgs. 42/2004 </t>
  </si>
  <si>
    <t>Interventi di manutenzione, restauro, risanamento conservativo, riqualificazione, su edifici e manufatti di interesse storico artistico soggetti a tutela ai sensi del D.Lgs. 42/2004, oppure di particolare importanza</t>
  </si>
  <si>
    <t>&lt;== COMPILAZIONI SU QUESTA RIGA</t>
  </si>
  <si>
    <t>DM 17/06/2016</t>
  </si>
  <si>
    <t>Note:</t>
  </si>
  <si>
    <r>
      <t xml:space="preserve">Si raccomanda a tutti un'attenta analisi sulla scelta delle voci da inserire, ricorrendo all'ottima guida pubblicata dalla Reti Professioni Tecniche al seguente link http://www.cng.it/CMSContent/Consiglio-Nazionale/Repository/files_news/Prot_%20n_348%20del%2018_12_2020%20-%20Circolare%20n_61_2020%20RPT%20-%20Linee%20Guida%20Determinazione%20Corrispettivo%20Superbonus.pdf
L'invito a partecipare ai lavori della commissione edilizia sostenibile è, come sempre, aperto a tutti i colleghi; potete inviare segnalazioni o suggerimenti a </t>
    </r>
    <r>
      <rPr>
        <b/>
        <i/>
        <sz val="10"/>
        <color theme="1"/>
        <rFont val="Calibri"/>
        <family val="2"/>
        <scheme val="minor"/>
      </rPr>
      <t>superbonus@collegio.geometri.bs.it</t>
    </r>
    <r>
      <rPr>
        <sz val="10"/>
        <color theme="1"/>
        <rFont val="Calibri"/>
        <family val="2"/>
        <scheme val="minor"/>
      </rPr>
      <t xml:space="preserve">
Grazie per la collaborazione</t>
    </r>
  </si>
  <si>
    <t>TOTALE PRESTAZIONI</t>
  </si>
  <si>
    <t>V</t>
  </si>
  <si>
    <t>W</t>
  </si>
  <si>
    <t>X</t>
  </si>
  <si>
    <t>Y</t>
  </si>
  <si>
    <t>Z</t>
  </si>
  <si>
    <t>AA</t>
  </si>
  <si>
    <t>Piano economico e finanziario di massima</t>
  </si>
  <si>
    <t>Capitolato speciale descrittivo e prestazionale, schema di contratto</t>
  </si>
  <si>
    <t>Schema di contratto, Capitolato speciale d'appalto</t>
  </si>
  <si>
    <t>Relazione tecnica sullo stato di consistenza degli immobili da ristrutturare</t>
  </si>
  <si>
    <t>TOTALE LORDO</t>
  </si>
  <si>
    <t>Imposte</t>
  </si>
  <si>
    <t>ESTRATTO TABELLA Z1 limitato alle funzioni inserite nell'algoritmo di calcolo</t>
  </si>
  <si>
    <t>ESTRATTO TABELLA Z2 limitato alle funzioni inserite nell'algoritmo di calcolo</t>
  </si>
  <si>
    <t>IA.01</t>
  </si>
  <si>
    <r>
      <rPr>
        <sz val="6"/>
        <rFont val="Arial"/>
        <family val="2"/>
      </rPr>
      <t>Impianti  per l'approvvigionamento, la preparazione e la distribuzione di acqua nell'interno di edifici o per scopi industriali - Impianti sanitari - Impianti di fognatura domestica od industriale ed opere relative al trattamento delle acque di rifiuto - Reti di distribuzione di combustibili liquidi o gassosi - Impianti per la distribuzione dell’aria compressa del vuoto e di gas medicali - Impianti e reti antincendio</t>
    </r>
  </si>
  <si>
    <t>Impianti elettrici e speciali a servizio delle costruzioni - Singole apparecchiature per laboratori e impianti pilota</t>
  </si>
  <si>
    <t>IA.03</t>
  </si>
  <si>
    <t>IA.04</t>
  </si>
  <si>
    <r>
      <rPr>
        <sz val="6"/>
        <rFont val="Arial"/>
        <family val="2"/>
      </rPr>
      <t>Impianti elettrici in genere, impianti di illuminazione, telefonici, di rivelazione incendi, fotovoltaici, a corredo di edifici e costruzioni di importanza corrente - singole apparecchiature per laboratori e impianti pilota di tipo semplice</t>
    </r>
  </si>
  <si>
    <r>
      <rPr>
        <sz val="6"/>
        <rFont val="Arial"/>
        <family val="2"/>
      </rPr>
      <t>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t>
    </r>
  </si>
  <si>
    <t>J</t>
  </si>
  <si>
    <t>Inserimento scelta da tab. Z1 per impianti elettrici</t>
  </si>
  <si>
    <r>
      <t xml:space="preserve">Aggiunta cella di visualizzazione del codice identificativo delle opere (cella </t>
    </r>
    <r>
      <rPr>
        <sz val="11"/>
        <color rgb="FFFF0000"/>
        <rFont val="Calibri"/>
        <family val="2"/>
        <scheme val="minor"/>
      </rPr>
      <t>D20</t>
    </r>
    <r>
      <rPr>
        <sz val="11"/>
        <color theme="1"/>
        <rFont val="Calibri"/>
        <family val="2"/>
        <scheme val="minor"/>
      </rPr>
      <t>)</t>
    </r>
  </si>
  <si>
    <r>
      <t xml:space="preserve">Modificato "importo dei lavori" in "Valore dell'opera (V)" in cella </t>
    </r>
    <r>
      <rPr>
        <sz val="11"/>
        <color rgb="FFFF0000"/>
        <rFont val="Calibri"/>
        <family val="2"/>
        <scheme val="minor"/>
      </rPr>
      <t>C16</t>
    </r>
  </si>
  <si>
    <r>
      <rPr>
        <b/>
        <sz val="10"/>
        <color theme="1"/>
        <rFont val="Calibri"/>
        <family val="2"/>
        <scheme val="minor"/>
      </rPr>
      <t>© Copyright Collegio Geometri e Geometri Laureati della Provincia di Brescia. Tutti i diritti riservati</t>
    </r>
    <r>
      <rPr>
        <sz val="10"/>
        <color theme="1"/>
        <rFont val="Calibri"/>
        <family val="2"/>
        <scheme val="minor"/>
      </rPr>
      <t>.
Tutti i contenuti del foglio di calcolo per il compenso professionale, compresi formule, algoritmi, tabelle, testi, documenti, loghi, immagini, grafica, la loro composizione e i loro adattamenti sullo stesso foglio di calcolo sono soggetti alle leggi sulla proprietà intellettuale e protetti da copyright e da diritti d’autore. Non è consentito copiare, alterare, distribuire, pubblicare, riprodurre, trasmettere, diffondere o utilizzare questi contenuti senza autorizzazione specifica e scritta dell'autore. È vietata qualsiasi utilizzazione, totale o parziale, dei suddetti contenuti in particolare per scopi commerciali o di lucro.
I contenuti pubblicati sul foglio di calcolo per il compenso professionale hanno finalità meramente informativa. L'autore declina ogni responsabilità per l’uso che venga fatto di tali contenuti e per eventuali errori od omissioni che, nonostante l’accurato controllo, dovessero risultare.</t>
    </r>
  </si>
  <si>
    <t>Costo della categoria (V)</t>
  </si>
  <si>
    <t>Ev. costo modificato</t>
  </si>
  <si>
    <t>…...........................................................................................................................................</t>
  </si>
  <si>
    <t>Descrizione intervento</t>
  </si>
  <si>
    <r>
      <t>CALCOLO DEL COMPENSO PROFESSIONALE</t>
    </r>
    <r>
      <rPr>
        <b/>
        <sz val="10"/>
        <color theme="1"/>
        <rFont val="Calibri"/>
        <family val="2"/>
        <scheme val="minor"/>
      </rPr>
      <t xml:space="preserve">   (1.02)</t>
    </r>
  </si>
  <si>
    <r>
      <rPr>
        <b/>
        <sz val="10"/>
        <color theme="1"/>
        <rFont val="Calibri"/>
        <family val="2"/>
        <scheme val="minor"/>
      </rPr>
      <t xml:space="preserve">ISTRUZIONI
Calcolo del compenso professionale 1.02
</t>
    </r>
    <r>
      <rPr>
        <sz val="10"/>
        <color theme="1"/>
        <rFont val="Calibri"/>
        <family val="2"/>
        <scheme val="minor"/>
      </rPr>
      <t xml:space="preserve">
Il presente documento ha lo scopo di fornire un supporto ai Geometri per la determinazione del compenso professionale, così come previsto e stabilito dal D.M. 17/06/2016. Trattasi di semplice supporto informatico all'inserimento dei dati indicati nel Decreto Ministeriale e </t>
    </r>
    <r>
      <rPr>
        <b/>
        <sz val="10"/>
        <color theme="1"/>
        <rFont val="Calibri"/>
        <family val="2"/>
        <scheme val="minor"/>
      </rPr>
      <t>la correttezza del risultato restituito è sempre da verificarsi a cura del compilatore</t>
    </r>
    <r>
      <rPr>
        <sz val="10"/>
        <color theme="1"/>
        <rFont val="Calibri"/>
        <family val="2"/>
        <scheme val="minor"/>
      </rPr>
      <t>. Il Collegio dei Geometri e Geometri Laureati della Provincia di Brescia non è responsabile, pertanto, di eventuali errori contenuti negli algoritmi di calcolo, pur essendo ben lieti di ricevere qualsiasi segnalazione relativa a tali anomalie o possibili miglioramenti.
Il foglio è impostato di default su 25 compilazioni. Quelle inutilizzate potranno essere eliminate tramite la funzione "elimina righe".
Una volta compilato il foglio per le prestazioni richieste, si dovrà verificare la corretta impaginazione visualizzando l'anteprima delle interruzioni di pagina ed, eventualmente, intervenendo ove queste vadano a dividere una stessa tabella tra due pagine. 
È possibile consultare tutte le prestazioni previste nel foglio "Tabella Z2".
Rispetto alla versione integrale contenuta negli allegati al Decreto Ministeriale 17/06/2016, sono state eliminate le prestazioni non pertinenti con i lavori ammessi all'incentivo del 110%. Va ricordato, a tal proposito, che il presente foglio di calcolo, mediante scelte da menu a tendina consecutivi, intende semplificare al massimo la fase di inserimento dei dati e, in questa prospettiva, le possibilità di compilazione sono ristrette al solo uso per il quale è stato pensato, ossia la determinazione del compenso professionale ai fini dell'accesso al Superbonus. 
Sono pertanto eliminati i riferimenti alle prestazioni di pianificazione urbanistica, geologiche, paesaggistiche, infrastrutturali, impiantistica pubblica ecc.</t>
    </r>
  </si>
  <si>
    <t>Aggiunta descrizione intervento nell'anagrafica</t>
  </si>
  <si>
    <r>
      <t xml:space="preserve">Aggiunte codifiche visibili per identificazione delle opere </t>
    </r>
    <r>
      <rPr>
        <sz val="11"/>
        <color rgb="FFFF0000"/>
        <rFont val="Calibri"/>
        <family val="2"/>
        <scheme val="minor"/>
      </rPr>
      <t>F21</t>
    </r>
    <r>
      <rPr>
        <sz val="11"/>
        <color theme="1"/>
        <rFont val="Calibri"/>
        <family val="2"/>
        <scheme val="minor"/>
      </rPr>
      <t xml:space="preserve"> e descrizione delle prestazioni in </t>
    </r>
    <r>
      <rPr>
        <sz val="11"/>
        <color rgb="FFFF0000"/>
        <rFont val="Calibri"/>
        <family val="2"/>
        <scheme val="minor"/>
      </rPr>
      <t>colonna F</t>
    </r>
  </si>
  <si>
    <t>Aggiunta possibilità di sovrascrivere l'importo del costo dell'opera per il calcolo delle singole fasi prestazionali</t>
  </si>
  <si>
    <t xml:space="preserve">Luogo,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</si>
</sst>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0.0000"/>
    <numFmt numFmtId="165" formatCode="0.000"/>
    <numFmt numFmtId="166" formatCode="0.00000"/>
    <numFmt numFmtId="167" formatCode="&quot;€&quot;\ #,##0.00"/>
    <numFmt numFmtId="168" formatCode="&quot;€&quot;\ #,##0.00\ &quot;Onorari&quot;"/>
    <numFmt numFmtId="169" formatCode="&quot;Contr. int. CIPAG&quot;\ &quot;€&quot;\ #,##0.00"/>
    <numFmt numFmtId="170" formatCode="&quot;IVA&quot;\ &quot;€&quot;\ #,##0.00"/>
    <numFmt numFmtId="171" formatCode="&quot;€&quot;\ #,##0.00\ &quot;Spese forf.&quot;"/>
  </numFmts>
  <fonts count="33" x14ac:knownFonts="1">
    <font>
      <sz val="11"/>
      <color theme="1"/>
      <name val="Calibri"/>
      <family val="2"/>
      <scheme val="minor"/>
    </font>
    <font>
      <sz val="10"/>
      <color rgb="FF000000"/>
      <name val="Times New Roman"/>
      <family val="1"/>
    </font>
    <font>
      <b/>
      <sz val="11"/>
      <color theme="1"/>
      <name val="Calibri"/>
      <family val="2"/>
      <scheme val="minor"/>
    </font>
    <font>
      <b/>
      <sz val="12"/>
      <color theme="1"/>
      <name val="Calibri"/>
      <family val="2"/>
      <scheme val="minor"/>
    </font>
    <font>
      <b/>
      <sz val="12"/>
      <color rgb="FFFF0000"/>
      <name val="Calibri"/>
      <family val="2"/>
      <scheme val="minor"/>
    </font>
    <font>
      <b/>
      <sz val="15"/>
      <color theme="1"/>
      <name val="Calibri"/>
      <family val="2"/>
      <scheme val="minor"/>
    </font>
    <font>
      <sz val="11"/>
      <color theme="1"/>
      <name val="Calibri"/>
      <family val="2"/>
      <scheme val="minor"/>
    </font>
    <font>
      <sz val="11"/>
      <color rgb="FFFF0000"/>
      <name val="Calibri"/>
      <family val="2"/>
      <scheme val="minor"/>
    </font>
    <font>
      <b/>
      <sz val="14"/>
      <color theme="1"/>
      <name val="Calibri"/>
      <family val="2"/>
      <scheme val="minor"/>
    </font>
    <font>
      <sz val="12"/>
      <color theme="1"/>
      <name val="Calibri"/>
      <family val="2"/>
      <scheme val="minor"/>
    </font>
    <font>
      <sz val="8"/>
      <color theme="1"/>
      <name val="Calibri"/>
      <family val="2"/>
      <scheme val="minor"/>
    </font>
    <font>
      <b/>
      <i/>
      <sz val="12"/>
      <color theme="1"/>
      <name val="Calibri"/>
      <family val="2"/>
      <scheme val="minor"/>
    </font>
    <font>
      <b/>
      <sz val="8"/>
      <name val="Calibri"/>
      <family val="2"/>
      <scheme val="minor"/>
    </font>
    <font>
      <b/>
      <sz val="6"/>
      <name val="Calibri"/>
      <family val="2"/>
      <scheme val="minor"/>
    </font>
    <font>
      <sz val="6"/>
      <name val="Calibri"/>
      <family val="2"/>
      <scheme val="minor"/>
    </font>
    <font>
      <sz val="6"/>
      <color rgb="FF000000"/>
      <name val="Calibri"/>
      <family val="2"/>
      <scheme val="minor"/>
    </font>
    <font>
      <sz val="8"/>
      <color rgb="FF000000"/>
      <name val="Calibri"/>
      <family val="2"/>
      <scheme val="minor"/>
    </font>
    <font>
      <sz val="10"/>
      <color rgb="FF000000"/>
      <name val="Calibri"/>
      <family val="2"/>
      <scheme val="minor"/>
    </font>
    <font>
      <sz val="10"/>
      <name val="Calibri"/>
      <family val="2"/>
      <scheme val="minor"/>
    </font>
    <font>
      <vertAlign val="superscript"/>
      <sz val="4"/>
      <name val="Calibri"/>
      <family val="2"/>
      <scheme val="minor"/>
    </font>
    <font>
      <b/>
      <sz val="12"/>
      <color theme="1" tint="0.34998626667073579"/>
      <name val="Calibri"/>
      <family val="2"/>
      <scheme val="minor"/>
    </font>
    <font>
      <sz val="10"/>
      <color theme="1"/>
      <name val="Calibri"/>
      <family val="2"/>
      <scheme val="minor"/>
    </font>
    <font>
      <b/>
      <sz val="16"/>
      <color theme="1"/>
      <name val="Calibri"/>
      <family val="2"/>
      <scheme val="minor"/>
    </font>
    <font>
      <b/>
      <sz val="20"/>
      <color theme="1"/>
      <name val="Calibri"/>
      <family val="2"/>
      <scheme val="minor"/>
    </font>
    <font>
      <b/>
      <sz val="10"/>
      <color theme="1"/>
      <name val="Calibri"/>
      <family val="2"/>
      <scheme val="minor"/>
    </font>
    <font>
      <b/>
      <sz val="14"/>
      <name val="Calibri"/>
      <family val="2"/>
      <scheme val="minor"/>
    </font>
    <font>
      <b/>
      <sz val="11"/>
      <name val="Calibri"/>
      <family val="2"/>
      <scheme val="minor"/>
    </font>
    <font>
      <b/>
      <i/>
      <sz val="10"/>
      <color theme="1"/>
      <name val="Calibri"/>
      <family val="2"/>
      <scheme val="minor"/>
    </font>
    <font>
      <sz val="10"/>
      <name val="Arial"/>
      <family val="2"/>
    </font>
    <font>
      <sz val="10"/>
      <name val="Arial"/>
      <family val="2"/>
    </font>
    <font>
      <sz val="6"/>
      <name val="Arial"/>
      <family val="2"/>
    </font>
    <font>
      <b/>
      <sz val="7"/>
      <name val="Arial"/>
      <family val="2"/>
    </font>
    <font>
      <i/>
      <sz val="12"/>
      <color theme="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9F9F9"/>
      </patternFill>
    </fill>
  </fills>
  <borders count="66">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medium">
        <color indexed="64"/>
      </right>
      <top style="thin">
        <color rgb="FF000000"/>
      </top>
      <bottom style="thin">
        <color rgb="FF000000"/>
      </bottom>
      <diagonal/>
    </border>
    <border>
      <left style="medium">
        <color indexed="64"/>
      </left>
      <right style="medium">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medium">
        <color indexed="64"/>
      </left>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dotted">
        <color rgb="FF000000"/>
      </diagonal>
    </border>
    <border>
      <left style="thin">
        <color indexed="64"/>
      </left>
      <right style="thin">
        <color indexed="64"/>
      </right>
      <top/>
      <bottom style="thin">
        <color indexed="64"/>
      </bottom>
      <diagonal/>
    </border>
    <border>
      <left/>
      <right style="thin">
        <color rgb="FF000000"/>
      </right>
      <top style="medium">
        <color indexed="64"/>
      </top>
      <bottom/>
      <diagonal/>
    </border>
    <border>
      <left style="thin">
        <color indexed="64"/>
      </left>
      <right style="medium">
        <color indexed="64"/>
      </right>
      <top style="medium">
        <color indexed="64"/>
      </top>
      <bottom style="thin">
        <color rgb="FFFFFFFF"/>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thin">
        <color rgb="FFFFFFFF"/>
      </top>
      <bottom/>
      <diagonal/>
    </border>
    <border>
      <left style="thin">
        <color rgb="FF000000"/>
      </left>
      <right/>
      <top style="medium">
        <color indexed="64"/>
      </top>
      <bottom style="thin">
        <color rgb="FF000000"/>
      </bottom>
      <diagonal/>
    </border>
    <border>
      <left style="thin">
        <color indexed="64"/>
      </left>
      <right style="medium">
        <color indexed="64"/>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indexed="64"/>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0" fontId="28" fillId="0" borderId="0"/>
    <xf numFmtId="44" fontId="29" fillId="0" borderId="0" applyFont="0" applyFill="0" applyBorder="0" applyAlignment="0" applyProtection="0"/>
    <xf numFmtId="9" fontId="29" fillId="0" borderId="0" applyFont="0" applyFill="0" applyBorder="0" applyAlignment="0" applyProtection="0"/>
    <xf numFmtId="0" fontId="29" fillId="0" borderId="0"/>
  </cellStyleXfs>
  <cellXfs count="238">
    <xf numFmtId="0" fontId="0" fillId="0" borderId="0" xfId="0"/>
    <xf numFmtId="0" fontId="0" fillId="0" borderId="0" xfId="0" applyAlignment="1">
      <alignment horizontal="right"/>
    </xf>
    <xf numFmtId="0" fontId="2" fillId="0" borderId="0" xfId="0" applyFont="1"/>
    <xf numFmtId="0" fontId="3" fillId="0" borderId="0" xfId="0" applyFont="1" applyAlignment="1">
      <alignment horizontal="right"/>
    </xf>
    <xf numFmtId="0" fontId="0" fillId="0" borderId="0" xfId="0" applyFill="1" applyBorder="1" applyAlignment="1">
      <alignment horizontal="left" vertical="top" wrapText="1"/>
    </xf>
    <xf numFmtId="0" fontId="2" fillId="0" borderId="0" xfId="0" applyFont="1" applyFill="1" applyBorder="1" applyAlignment="1">
      <alignment horizontal="left" vertical="top"/>
    </xf>
    <xf numFmtId="0" fontId="0" fillId="0" borderId="0" xfId="0" applyBorder="1"/>
    <xf numFmtId="0" fontId="5" fillId="0" borderId="0" xfId="0" applyFont="1" applyBorder="1" applyAlignment="1">
      <alignment horizontal="center" vertical="center"/>
    </xf>
    <xf numFmtId="0" fontId="12" fillId="3" borderId="9" xfId="1" applyFont="1" applyFill="1" applyBorder="1" applyAlignment="1">
      <alignment horizontal="center" vertical="center" wrapText="1"/>
    </xf>
    <xf numFmtId="0" fontId="14" fillId="0" borderId="10" xfId="1" applyFont="1" applyBorder="1" applyAlignment="1">
      <alignment horizontal="right" vertical="center" wrapText="1"/>
    </xf>
    <xf numFmtId="166" fontId="15" fillId="0" borderId="10" xfId="1" applyNumberFormat="1" applyFont="1" applyBorder="1" applyAlignment="1">
      <alignment horizontal="center" vertical="center" wrapText="1"/>
    </xf>
    <xf numFmtId="165" fontId="15" fillId="0" borderId="10" xfId="1" applyNumberFormat="1" applyFont="1" applyBorder="1" applyAlignment="1">
      <alignment horizontal="center" vertical="center" wrapText="1"/>
    </xf>
    <xf numFmtId="0" fontId="16" fillId="3" borderId="11"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6" fillId="2" borderId="4" xfId="1" applyFont="1" applyFill="1" applyBorder="1" applyAlignment="1">
      <alignment horizontal="center" vertical="center" wrapText="1"/>
    </xf>
    <xf numFmtId="2" fontId="15" fillId="0" borderId="10" xfId="1" applyNumberFormat="1" applyFont="1" applyBorder="1" applyAlignment="1">
      <alignment horizontal="center" vertical="center" wrapText="1"/>
    </xf>
    <xf numFmtId="0" fontId="14" fillId="0" borderId="10" xfId="1" applyFont="1" applyBorder="1" applyAlignment="1">
      <alignment horizontal="center" vertical="center" wrapText="1"/>
    </xf>
    <xf numFmtId="0" fontId="0" fillId="0" borderId="35" xfId="0" applyFont="1" applyBorder="1" applyAlignment="1">
      <alignment horizontal="center" vertical="center" wrapText="1"/>
    </xf>
    <xf numFmtId="0" fontId="12" fillId="3" borderId="11"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3" borderId="19"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4" fillId="0" borderId="10" xfId="1" applyFont="1" applyFill="1" applyBorder="1" applyAlignment="1">
      <alignment horizontal="left" vertical="center" wrapText="1"/>
    </xf>
    <xf numFmtId="165" fontId="15" fillId="0" borderId="10" xfId="1" applyNumberFormat="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6" fillId="3" borderId="17"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3" fillId="2" borderId="14" xfId="1" applyFont="1" applyFill="1" applyBorder="1" applyAlignment="1">
      <alignment horizontal="center" vertical="center" wrapText="1"/>
    </xf>
    <xf numFmtId="164" fontId="15" fillId="0" borderId="10" xfId="1" applyNumberFormat="1" applyFont="1" applyBorder="1" applyAlignment="1">
      <alignment horizontal="center" vertical="center" wrapText="1"/>
    </xf>
    <xf numFmtId="0" fontId="12" fillId="3" borderId="15"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2" fillId="3" borderId="16" xfId="1" applyFont="1" applyFill="1" applyBorder="1" applyAlignment="1">
      <alignment horizontal="center" vertical="center" wrapText="1"/>
    </xf>
    <xf numFmtId="0" fontId="12" fillId="3" borderId="18"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0" fillId="3" borderId="0" xfId="0" applyFont="1" applyFill="1" applyAlignment="1">
      <alignment vertical="center"/>
    </xf>
    <xf numFmtId="0" fontId="10" fillId="0" borderId="0" xfId="0" applyFont="1" applyAlignment="1">
      <alignment vertical="center"/>
    </xf>
    <xf numFmtId="0" fontId="0" fillId="0" borderId="0" xfId="0" applyFont="1" applyAlignment="1">
      <alignment vertical="center"/>
    </xf>
    <xf numFmtId="0" fontId="14" fillId="0" borderId="10" xfId="1" applyFont="1" applyBorder="1" applyAlignment="1">
      <alignment horizontal="left" vertical="center" wrapText="1"/>
    </xf>
    <xf numFmtId="0" fontId="18" fillId="0" borderId="10" xfId="1" applyFont="1" applyBorder="1" applyAlignment="1">
      <alignment horizontal="left" vertical="center" wrapText="1"/>
    </xf>
    <xf numFmtId="0" fontId="0" fillId="0" borderId="0" xfId="0" applyFont="1" applyAlignment="1">
      <alignment horizontal="right" vertical="center"/>
    </xf>
    <xf numFmtId="0" fontId="12" fillId="3" borderId="10" xfId="1" applyFont="1" applyFill="1" applyBorder="1" applyAlignment="1">
      <alignment horizontal="center" vertical="center" wrapText="1"/>
    </xf>
    <xf numFmtId="0" fontId="12" fillId="3" borderId="10" xfId="1" applyFont="1" applyFill="1" applyBorder="1" applyAlignment="1">
      <alignment horizontal="center" vertical="center" textRotation="90" wrapText="1"/>
    </xf>
    <xf numFmtId="0" fontId="14" fillId="0" borderId="36" xfId="1" applyFont="1" applyBorder="1" applyAlignment="1">
      <alignment horizontal="right" vertical="center" wrapText="1"/>
    </xf>
    <xf numFmtId="0" fontId="14" fillId="0" borderId="36" xfId="1" applyFont="1" applyBorder="1" applyAlignment="1">
      <alignment horizontal="left" vertical="center" wrapText="1"/>
    </xf>
    <xf numFmtId="166" fontId="15" fillId="0" borderId="36" xfId="1" applyNumberFormat="1" applyFont="1" applyBorder="1" applyAlignment="1">
      <alignment horizontal="center" vertical="center" wrapText="1"/>
    </xf>
    <xf numFmtId="165" fontId="15" fillId="0" borderId="36" xfId="1" applyNumberFormat="1" applyFont="1" applyBorder="1" applyAlignment="1">
      <alignment horizontal="center" vertical="center" wrapText="1"/>
    </xf>
    <xf numFmtId="0" fontId="16" fillId="0" borderId="0" xfId="1" applyFont="1" applyFill="1" applyBorder="1" applyAlignment="1">
      <alignment horizontal="center" vertical="center" wrapText="1"/>
    </xf>
    <xf numFmtId="0" fontId="6" fillId="0" borderId="0" xfId="0" applyFont="1" applyFill="1"/>
    <xf numFmtId="0" fontId="12" fillId="0" borderId="10" xfId="1" applyFont="1" applyFill="1" applyBorder="1" applyAlignment="1">
      <alignment horizontal="center" vertical="center" wrapText="1"/>
    </xf>
    <xf numFmtId="0" fontId="12" fillId="0" borderId="0" xfId="1" applyFont="1" applyFill="1" applyBorder="1" applyAlignment="1">
      <alignment horizontal="center" vertical="center" wrapText="1"/>
    </xf>
    <xf numFmtId="2" fontId="6" fillId="0" borderId="0" xfId="0" applyNumberFormat="1" applyFont="1" applyFill="1"/>
    <xf numFmtId="0" fontId="6" fillId="0" borderId="0" xfId="0" applyFont="1" applyFill="1" applyAlignment="1">
      <alignment horizontal="center"/>
    </xf>
    <xf numFmtId="0" fontId="16" fillId="0" borderId="10" xfId="1" applyFont="1" applyFill="1" applyBorder="1" applyAlignment="1">
      <alignment horizontal="center" vertical="center" wrapText="1"/>
    </xf>
    <xf numFmtId="0" fontId="18" fillId="0" borderId="0" xfId="0" applyFont="1" applyFill="1" applyAlignment="1">
      <alignment horizontal="center"/>
    </xf>
    <xf numFmtId="0" fontId="16" fillId="3" borderId="0" xfId="1" applyFont="1" applyFill="1" applyBorder="1" applyAlignment="1">
      <alignment horizontal="center" vertical="center" wrapText="1"/>
    </xf>
    <xf numFmtId="0" fontId="16" fillId="3" borderId="26" xfId="1" applyFont="1" applyFill="1" applyBorder="1" applyAlignment="1">
      <alignment horizontal="center" vertical="center" wrapText="1"/>
    </xf>
    <xf numFmtId="0" fontId="16" fillId="3" borderId="38"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4" fillId="0" borderId="41" xfId="1" applyFont="1" applyFill="1" applyBorder="1" applyAlignment="1">
      <alignment horizontal="left" vertical="top" wrapText="1"/>
    </xf>
    <xf numFmtId="0" fontId="12" fillId="3" borderId="43" xfId="1" applyFont="1" applyFill="1" applyBorder="1" applyAlignment="1">
      <alignment horizontal="center" vertical="center" wrapText="1"/>
    </xf>
    <xf numFmtId="0" fontId="12" fillId="0" borderId="26" xfId="1" applyFont="1" applyFill="1" applyBorder="1" applyAlignment="1">
      <alignment horizontal="center" vertical="center" wrapText="1"/>
    </xf>
    <xf numFmtId="0" fontId="16" fillId="0" borderId="33" xfId="1" applyFont="1" applyFill="1" applyBorder="1" applyAlignment="1">
      <alignment horizontal="center" vertical="center" wrapText="1"/>
    </xf>
    <xf numFmtId="0" fontId="16" fillId="0" borderId="27" xfId="1" applyFont="1" applyFill="1" applyBorder="1" applyAlignment="1">
      <alignment horizontal="center" vertical="center" wrapText="1"/>
    </xf>
    <xf numFmtId="0" fontId="14" fillId="0" borderId="44" xfId="1" applyFont="1" applyFill="1" applyBorder="1" applyAlignment="1">
      <alignment horizontal="left" vertical="top" wrapText="1"/>
    </xf>
    <xf numFmtId="0" fontId="14" fillId="0" borderId="46" xfId="1" applyFont="1" applyFill="1" applyBorder="1" applyAlignment="1">
      <alignment horizontal="right" vertical="top" wrapText="1" indent="1"/>
    </xf>
    <xf numFmtId="2" fontId="15" fillId="0" borderId="47" xfId="1" applyNumberFormat="1" applyFont="1" applyFill="1" applyBorder="1" applyAlignment="1">
      <alignment horizontal="center" vertical="top" wrapText="1"/>
    </xf>
    <xf numFmtId="0" fontId="14" fillId="0" borderId="40" xfId="1" applyFont="1" applyFill="1" applyBorder="1" applyAlignment="1">
      <alignment horizontal="right" vertical="top" wrapText="1" indent="1"/>
    </xf>
    <xf numFmtId="2" fontId="15" fillId="0" borderId="42" xfId="1" applyNumberFormat="1" applyFont="1" applyFill="1" applyBorder="1" applyAlignment="1">
      <alignment horizontal="center" vertical="top" wrapText="1"/>
    </xf>
    <xf numFmtId="0" fontId="14" fillId="4" borderId="5" xfId="1" applyFont="1" applyFill="1" applyBorder="1" applyAlignment="1">
      <alignment horizontal="center" vertical="top" wrapText="1"/>
    </xf>
    <xf numFmtId="0" fontId="14" fillId="4" borderId="5" xfId="1" applyFont="1" applyFill="1" applyBorder="1" applyAlignment="1">
      <alignment horizontal="left" vertical="top" wrapText="1"/>
    </xf>
    <xf numFmtId="2" fontId="15" fillId="4" borderId="7" xfId="1" applyNumberFormat="1" applyFont="1" applyFill="1" applyBorder="1" applyAlignment="1">
      <alignment horizontal="center" vertical="top" wrapText="1"/>
    </xf>
    <xf numFmtId="0" fontId="14" fillId="4" borderId="41" xfId="1" applyFont="1" applyFill="1" applyBorder="1" applyAlignment="1">
      <alignment horizontal="center" vertical="top" wrapText="1"/>
    </xf>
    <xf numFmtId="0" fontId="14" fillId="4" borderId="41" xfId="1" applyFont="1" applyFill="1" applyBorder="1" applyAlignment="1">
      <alignment horizontal="left" vertical="top" wrapText="1"/>
    </xf>
    <xf numFmtId="2" fontId="15" fillId="4" borderId="45" xfId="1" applyNumberFormat="1" applyFont="1" applyFill="1" applyBorder="1" applyAlignment="1">
      <alignment horizontal="center" vertical="top" wrapText="1"/>
    </xf>
    <xf numFmtId="0" fontId="20" fillId="0" borderId="0" xfId="0" applyFont="1" applyAlignment="1">
      <alignment horizontal="right"/>
    </xf>
    <xf numFmtId="0" fontId="7" fillId="0" borderId="0" xfId="0" applyFont="1"/>
    <xf numFmtId="0" fontId="7" fillId="0" borderId="0" xfId="0" applyFont="1" applyProtection="1">
      <protection locked="0"/>
    </xf>
    <xf numFmtId="0" fontId="0" fillId="0" borderId="0" xfId="0" applyProtection="1">
      <protection locked="0"/>
    </xf>
    <xf numFmtId="0" fontId="0" fillId="0" borderId="23" xfId="0" applyFill="1" applyBorder="1" applyAlignment="1" applyProtection="1">
      <alignment horizontal="left" vertical="top" wrapText="1"/>
      <protection locked="0"/>
    </xf>
    <xf numFmtId="0" fontId="0" fillId="0" borderId="23" xfId="0" applyFill="1" applyBorder="1" applyAlignment="1" applyProtection="1">
      <alignment horizontal="left" vertical="top"/>
      <protection locked="0"/>
    </xf>
    <xf numFmtId="0" fontId="0" fillId="0" borderId="0" xfId="0" applyFill="1" applyBorder="1" applyAlignment="1" applyProtection="1">
      <alignment horizontal="center" vertical="center"/>
      <protection locked="0"/>
    </xf>
    <xf numFmtId="0" fontId="0" fillId="0" borderId="0" xfId="0" applyFill="1" applyProtection="1">
      <protection locked="0"/>
    </xf>
    <xf numFmtId="0" fontId="7" fillId="0" borderId="0" xfId="0" applyFont="1" applyFill="1" applyProtection="1">
      <protection locked="0"/>
    </xf>
    <xf numFmtId="168" fontId="8" fillId="0" borderId="29" xfId="0" applyNumberFormat="1" applyFont="1" applyFill="1" applyBorder="1" applyAlignment="1">
      <alignment horizontal="center" vertical="center" wrapText="1"/>
    </xf>
    <xf numFmtId="0" fontId="0" fillId="0" borderId="0" xfId="0" applyFont="1"/>
    <xf numFmtId="0" fontId="12" fillId="3" borderId="10" xfId="1" applyFont="1" applyFill="1" applyBorder="1" applyAlignment="1">
      <alignment horizontal="center" vertical="center" wrapText="1"/>
    </xf>
    <xf numFmtId="0" fontId="8" fillId="5" borderId="10" xfId="0" applyFont="1" applyFill="1" applyBorder="1"/>
    <xf numFmtId="0" fontId="0" fillId="0" borderId="0" xfId="0" applyFill="1" applyBorder="1" applyAlignment="1">
      <alignment horizontal="left" vertical="top"/>
    </xf>
    <xf numFmtId="0" fontId="0" fillId="0" borderId="0" xfId="0" applyFill="1" applyBorder="1" applyAlignment="1" applyProtection="1">
      <alignment horizontal="left" vertical="top"/>
      <protection locked="0"/>
    </xf>
    <xf numFmtId="169" fontId="0" fillId="0" borderId="0" xfId="0" applyNumberFormat="1" applyAlignment="1">
      <alignment horizontal="center"/>
    </xf>
    <xf numFmtId="170" fontId="0" fillId="0" borderId="0" xfId="0" applyNumberFormat="1" applyAlignment="1">
      <alignment horizontal="center"/>
    </xf>
    <xf numFmtId="0" fontId="2" fillId="0" borderId="0" xfId="0" applyFont="1" applyFill="1"/>
    <xf numFmtId="0" fontId="16" fillId="3" borderId="37" xfId="1" applyFont="1" applyFill="1" applyBorder="1" applyAlignment="1">
      <alignment horizontal="center" vertical="center" wrapText="1"/>
    </xf>
    <xf numFmtId="0" fontId="16" fillId="3" borderId="3"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12" fillId="0" borderId="33" xfId="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0" xfId="1" applyFont="1" applyFill="1" applyBorder="1" applyAlignment="1">
      <alignment horizontal="center" vertical="center" wrapText="1"/>
    </xf>
    <xf numFmtId="0" fontId="12" fillId="0" borderId="50" xfId="1" applyFont="1" applyFill="1" applyBorder="1" applyAlignment="1">
      <alignment horizontal="center" vertical="center" wrapText="1"/>
    </xf>
    <xf numFmtId="0" fontId="14" fillId="0" borderId="9" xfId="1" applyFont="1" applyFill="1" applyBorder="1" applyAlignment="1">
      <alignment horizontal="right" vertical="top" wrapText="1" indent="1"/>
    </xf>
    <xf numFmtId="0" fontId="14" fillId="0" borderId="6" xfId="1" applyFont="1" applyFill="1" applyBorder="1" applyAlignment="1">
      <alignment horizontal="left" vertical="top" wrapText="1"/>
    </xf>
    <xf numFmtId="2" fontId="15" fillId="0" borderId="57" xfId="1" applyNumberFormat="1" applyFont="1" applyFill="1" applyBorder="1" applyAlignment="1">
      <alignment horizontal="center" vertical="top" wrapText="1"/>
    </xf>
    <xf numFmtId="0" fontId="12" fillId="0" borderId="36" xfId="1" applyFont="1" applyFill="1" applyBorder="1" applyAlignment="1">
      <alignment horizontal="center" vertical="center" wrapText="1"/>
    </xf>
    <xf numFmtId="0" fontId="13" fillId="4" borderId="10" xfId="1" applyFont="1" applyFill="1" applyBorder="1" applyAlignment="1">
      <alignment horizontal="left" vertical="top" wrapText="1"/>
    </xf>
    <xf numFmtId="0" fontId="14" fillId="4" borderId="10" xfId="1" applyFont="1" applyFill="1" applyBorder="1" applyAlignment="1">
      <alignment horizontal="right" vertical="top" wrapText="1" indent="1"/>
    </xf>
    <xf numFmtId="0" fontId="14" fillId="4" borderId="10" xfId="1" applyFont="1" applyFill="1" applyBorder="1" applyAlignment="1">
      <alignment horizontal="left" vertical="top" wrapText="1"/>
    </xf>
    <xf numFmtId="0" fontId="13" fillId="4" borderId="30" xfId="1" applyFont="1" applyFill="1" applyBorder="1" applyAlignment="1">
      <alignment horizontal="left" vertical="top" wrapText="1"/>
    </xf>
    <xf numFmtId="0" fontId="14" fillId="4" borderId="30" xfId="1" applyFont="1" applyFill="1" applyBorder="1" applyAlignment="1">
      <alignment horizontal="right" vertical="top" wrapText="1" indent="1"/>
    </xf>
    <xf numFmtId="0" fontId="14" fillId="4" borderId="30" xfId="1" applyFont="1" applyFill="1" applyBorder="1" applyAlignment="1">
      <alignment horizontal="left" vertical="top" wrapText="1"/>
    </xf>
    <xf numFmtId="2" fontId="15" fillId="4" borderId="31" xfId="1" applyNumberFormat="1" applyFont="1" applyFill="1" applyBorder="1" applyAlignment="1">
      <alignment horizontal="center" vertical="top" wrapText="1"/>
    </xf>
    <xf numFmtId="2" fontId="15" fillId="4" borderId="59" xfId="1" applyNumberFormat="1" applyFont="1" applyFill="1" applyBorder="1" applyAlignment="1">
      <alignment horizontal="center" vertical="top" wrapText="1"/>
    </xf>
    <xf numFmtId="0" fontId="12" fillId="0" borderId="52" xfId="1" applyFont="1" applyFill="1" applyBorder="1" applyAlignment="1">
      <alignment horizontal="center" vertical="center" wrapText="1"/>
    </xf>
    <xf numFmtId="0" fontId="12" fillId="0" borderId="54" xfId="1" applyFont="1" applyFill="1" applyBorder="1" applyAlignment="1">
      <alignment horizontal="center" vertical="center" wrapText="1"/>
    </xf>
    <xf numFmtId="0" fontId="0" fillId="0" borderId="0" xfId="0" applyAlignment="1">
      <alignment wrapText="1"/>
    </xf>
    <xf numFmtId="0" fontId="14" fillId="0" borderId="46" xfId="1" applyFont="1" applyFill="1" applyBorder="1" applyAlignment="1">
      <alignment horizontal="center" vertical="top" wrapText="1"/>
    </xf>
    <xf numFmtId="0" fontId="14" fillId="0" borderId="9" xfId="1" applyFont="1" applyFill="1" applyBorder="1" applyAlignment="1">
      <alignment horizontal="center" vertical="top" wrapText="1"/>
    </xf>
    <xf numFmtId="0" fontId="14" fillId="4" borderId="30" xfId="1" applyFont="1" applyFill="1" applyBorder="1" applyAlignment="1">
      <alignment horizontal="center" vertical="top" wrapText="1"/>
    </xf>
    <xf numFmtId="0" fontId="14" fillId="4" borderId="10" xfId="1" applyFont="1" applyFill="1" applyBorder="1" applyAlignment="1">
      <alignment horizontal="center" vertical="top" wrapText="1"/>
    </xf>
    <xf numFmtId="0" fontId="14" fillId="0" borderId="40" xfId="1" applyFont="1" applyFill="1" applyBorder="1" applyAlignment="1">
      <alignment horizontal="center" vertical="top" wrapText="1"/>
    </xf>
    <xf numFmtId="0" fontId="14" fillId="4" borderId="55" xfId="1" applyFont="1" applyFill="1" applyBorder="1" applyAlignment="1">
      <alignment horizontal="center" vertical="top" wrapText="1"/>
    </xf>
    <xf numFmtId="0" fontId="14" fillId="4" borderId="55" xfId="1" applyFont="1" applyFill="1" applyBorder="1" applyAlignment="1">
      <alignment horizontal="left" vertical="top" wrapText="1"/>
    </xf>
    <xf numFmtId="2" fontId="15" fillId="4" borderId="56" xfId="1" applyNumberFormat="1" applyFont="1" applyFill="1" applyBorder="1" applyAlignment="1">
      <alignment horizontal="center" vertical="top" wrapText="1"/>
    </xf>
    <xf numFmtId="0" fontId="14" fillId="0" borderId="10" xfId="1" applyFont="1" applyFill="1" applyBorder="1" applyAlignment="1">
      <alignment horizontal="center" vertical="top" wrapText="1"/>
    </xf>
    <xf numFmtId="0" fontId="14" fillId="0" borderId="10" xfId="1" applyFont="1" applyFill="1" applyBorder="1" applyAlignment="1">
      <alignment horizontal="left" vertical="top" wrapText="1"/>
    </xf>
    <xf numFmtId="0" fontId="14" fillId="0" borderId="30" xfId="1" applyFont="1" applyFill="1" applyBorder="1" applyAlignment="1">
      <alignment horizontal="center" vertical="top" wrapText="1"/>
    </xf>
    <xf numFmtId="0" fontId="14" fillId="0" borderId="30" xfId="1" applyFont="1" applyFill="1" applyBorder="1" applyAlignment="1">
      <alignment horizontal="left" vertical="top" wrapText="1"/>
    </xf>
    <xf numFmtId="2" fontId="15" fillId="0" borderId="31" xfId="1" applyNumberFormat="1" applyFont="1" applyFill="1" applyBorder="1" applyAlignment="1">
      <alignment horizontal="center" vertical="top" wrapText="1"/>
    </xf>
    <xf numFmtId="2" fontId="15" fillId="0" borderId="59" xfId="1" applyNumberFormat="1" applyFont="1" applyFill="1" applyBorder="1" applyAlignment="1">
      <alignment horizontal="center" vertical="top" wrapText="1"/>
    </xf>
    <xf numFmtId="0" fontId="14" fillId="0" borderId="33" xfId="1" applyFont="1" applyFill="1" applyBorder="1" applyAlignment="1">
      <alignment horizontal="center" vertical="top" wrapText="1"/>
    </xf>
    <xf numFmtId="0" fontId="14" fillId="0" borderId="33" xfId="1" applyFont="1" applyFill="1" applyBorder="1" applyAlignment="1">
      <alignment horizontal="left" vertical="top" wrapText="1"/>
    </xf>
    <xf numFmtId="2" fontId="15" fillId="0" borderId="34" xfId="1" applyNumberFormat="1" applyFont="1" applyFill="1" applyBorder="1" applyAlignment="1">
      <alignment horizontal="center" vertical="top" wrapText="1"/>
    </xf>
    <xf numFmtId="0" fontId="25" fillId="0" borderId="12" xfId="0" applyFont="1" applyFill="1" applyBorder="1" applyAlignment="1">
      <alignment horizontal="center" vertical="center" wrapText="1"/>
    </xf>
    <xf numFmtId="0" fontId="26" fillId="0" borderId="16" xfId="0" applyFont="1" applyFill="1" applyBorder="1" applyAlignment="1">
      <alignment horizontal="center"/>
    </xf>
    <xf numFmtId="0" fontId="3" fillId="0" borderId="52" xfId="0" applyFont="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0" fillId="0" borderId="23" xfId="0"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right" vertical="center"/>
    </xf>
    <xf numFmtId="171" fontId="8" fillId="0" borderId="31" xfId="0" applyNumberFormat="1" applyFont="1" applyFill="1" applyBorder="1" applyAlignment="1">
      <alignment horizontal="center" vertical="center" wrapText="1"/>
    </xf>
    <xf numFmtId="0" fontId="2" fillId="0" borderId="52" xfId="0" applyFont="1" applyFill="1" applyBorder="1" applyAlignment="1" applyProtection="1">
      <alignment horizontal="left" vertical="top" wrapText="1"/>
      <protection locked="0"/>
    </xf>
    <xf numFmtId="14" fontId="2" fillId="0" borderId="0" xfId="0" applyNumberFormat="1" applyFont="1" applyAlignment="1">
      <alignment wrapText="1"/>
    </xf>
    <xf numFmtId="0" fontId="2" fillId="0" borderId="0" xfId="0" applyFont="1" applyAlignment="1">
      <alignment wrapText="1"/>
    </xf>
    <xf numFmtId="0" fontId="2" fillId="0" borderId="10" xfId="0" applyFont="1" applyFill="1" applyBorder="1" applyAlignment="1" applyProtection="1">
      <alignment horizontal="left" vertical="top" wrapText="1"/>
      <protection locked="0"/>
    </xf>
    <xf numFmtId="0" fontId="32" fillId="0" borderId="0" xfId="0" applyFont="1" applyAlignment="1">
      <alignment horizontal="left"/>
    </xf>
    <xf numFmtId="0" fontId="32" fillId="0" borderId="0" xfId="0" applyFont="1" applyAlignment="1" applyProtection="1">
      <alignment horizontal="left" vertical="center"/>
      <protection locked="0"/>
    </xf>
    <xf numFmtId="49" fontId="3" fillId="0" borderId="0" xfId="0" applyNumberFormat="1" applyFont="1" applyAlignment="1" applyProtection="1">
      <alignment horizontal="left"/>
    </xf>
    <xf numFmtId="49" fontId="0" fillId="0" borderId="0" xfId="0" applyNumberFormat="1" applyAlignment="1" applyProtection="1">
      <alignment horizontal="left"/>
    </xf>
    <xf numFmtId="49" fontId="0" fillId="0" borderId="0" xfId="0" applyNumberFormat="1" applyProtection="1"/>
    <xf numFmtId="0" fontId="21" fillId="0" borderId="0" xfId="0" applyFont="1" applyAlignment="1">
      <alignment horizontal="justify" vertical="top" wrapText="1"/>
    </xf>
    <xf numFmtId="0" fontId="22" fillId="0" borderId="16" xfId="0" applyFont="1" applyBorder="1" applyAlignment="1">
      <alignment horizontal="center"/>
    </xf>
    <xf numFmtId="0" fontId="22" fillId="0" borderId="27" xfId="0" applyFont="1" applyBorder="1" applyAlignment="1">
      <alignment horizontal="center"/>
    </xf>
    <xf numFmtId="0" fontId="22" fillId="0" borderId="49" xfId="0" applyFont="1" applyBorder="1" applyAlignment="1">
      <alignment horizontal="center"/>
    </xf>
    <xf numFmtId="49" fontId="3" fillId="0" borderId="26" xfId="0" applyNumberFormat="1" applyFont="1" applyFill="1" applyBorder="1" applyAlignment="1" applyProtection="1">
      <alignment horizontal="left" vertical="top" wrapText="1"/>
      <protection locked="0"/>
    </xf>
    <xf numFmtId="0" fontId="2" fillId="0" borderId="62" xfId="0" applyFont="1" applyFill="1" applyBorder="1" applyAlignment="1" applyProtection="1">
      <alignment horizontal="left" vertical="top" wrapText="1"/>
      <protection locked="0"/>
    </xf>
    <xf numFmtId="0" fontId="2" fillId="0" borderId="63" xfId="0" applyFont="1" applyFill="1" applyBorder="1" applyAlignment="1" applyProtection="1">
      <alignment horizontal="left" vertical="top" wrapText="1"/>
      <protection locked="0"/>
    </xf>
    <xf numFmtId="0" fontId="2" fillId="0" borderId="64" xfId="0" applyFont="1" applyFill="1" applyBorder="1" applyAlignment="1" applyProtection="1">
      <alignment horizontal="left" vertical="top" wrapText="1"/>
      <protection locked="0"/>
    </xf>
    <xf numFmtId="0" fontId="2" fillId="0" borderId="65" xfId="0" applyFont="1" applyFill="1" applyBorder="1" applyAlignment="1" applyProtection="1">
      <alignment horizontal="left" vertical="top" wrapText="1"/>
      <protection locked="0"/>
    </xf>
    <xf numFmtId="167" fontId="3" fillId="5" borderId="61" xfId="0" applyNumberFormat="1" applyFont="1" applyFill="1" applyBorder="1" applyAlignment="1" applyProtection="1">
      <alignment horizontal="center" vertical="center"/>
      <protection locked="0"/>
    </xf>
    <xf numFmtId="167" fontId="3" fillId="5" borderId="22" xfId="0" applyNumberFormat="1" applyFont="1" applyFill="1" applyBorder="1" applyAlignment="1" applyProtection="1">
      <alignment horizontal="center" vertical="center"/>
      <protection locked="0"/>
    </xf>
    <xf numFmtId="0" fontId="2" fillId="0" borderId="52"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5" fillId="0" borderId="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23" fillId="0" borderId="12" xfId="0" applyFont="1" applyBorder="1" applyAlignment="1">
      <alignment horizontal="center"/>
    </xf>
    <xf numFmtId="0" fontId="23" fillId="0" borderId="26" xfId="0" applyFont="1" applyBorder="1" applyAlignment="1">
      <alignment horizontal="center"/>
    </xf>
    <xf numFmtId="0" fontId="23" fillId="0" borderId="48" xfId="0" applyFont="1" applyBorder="1" applyAlignment="1">
      <alignment horizontal="center"/>
    </xf>
    <xf numFmtId="0" fontId="9" fillId="0" borderId="0" xfId="0" applyFont="1" applyAlignment="1">
      <alignment horizontal="center"/>
    </xf>
    <xf numFmtId="0" fontId="25" fillId="0" borderId="2" xfId="0" applyFont="1" applyFill="1" applyBorder="1" applyAlignment="1">
      <alignment horizontal="center" vertical="center" wrapText="1"/>
    </xf>
    <xf numFmtId="0" fontId="26" fillId="0" borderId="28" xfId="0" applyFont="1" applyFill="1" applyBorder="1" applyAlignment="1">
      <alignment horizontal="center"/>
    </xf>
    <xf numFmtId="0" fontId="10" fillId="0" borderId="0" xfId="0" applyFont="1" applyAlignment="1">
      <alignment horizontal="center"/>
    </xf>
    <xf numFmtId="49" fontId="11"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167" fontId="8" fillId="3" borderId="32" xfId="0" applyNumberFormat="1" applyFont="1" applyFill="1" applyBorder="1" applyAlignment="1">
      <alignment horizontal="center"/>
    </xf>
    <xf numFmtId="0" fontId="8" fillId="3" borderId="34" xfId="0" applyFont="1" applyFill="1" applyBorder="1" applyAlignment="1">
      <alignment horizontal="center"/>
    </xf>
    <xf numFmtId="167" fontId="8" fillId="5" borderId="10" xfId="0" applyNumberFormat="1" applyFont="1" applyFill="1" applyBorder="1" applyAlignment="1">
      <alignment horizontal="center"/>
    </xf>
    <xf numFmtId="0" fontId="31" fillId="6" borderId="20" xfId="1" applyFont="1" applyFill="1" applyBorder="1" applyAlignment="1">
      <alignment horizontal="left" vertical="top" wrapText="1"/>
    </xf>
    <xf numFmtId="0" fontId="31" fillId="6" borderId="21" xfId="1" applyFont="1" applyFill="1" applyBorder="1" applyAlignment="1">
      <alignment horizontal="left" vertical="top" wrapText="1"/>
    </xf>
    <xf numFmtId="0" fontId="12" fillId="0" borderId="36" xfId="1" applyFont="1" applyFill="1" applyBorder="1" applyAlignment="1">
      <alignment horizontal="center" vertical="center" wrapText="1"/>
    </xf>
    <xf numFmtId="0" fontId="12" fillId="0" borderId="33" xfId="1" applyFont="1" applyFill="1" applyBorder="1" applyAlignment="1">
      <alignment horizontal="center" vertical="center" wrapText="1"/>
    </xf>
    <xf numFmtId="0" fontId="13" fillId="0" borderId="3" xfId="1" applyFont="1" applyFill="1" applyBorder="1" applyAlignment="1">
      <alignment horizontal="left" vertical="top" wrapText="1"/>
    </xf>
    <xf numFmtId="0" fontId="13" fillId="0" borderId="39" xfId="1" applyFont="1" applyFill="1" applyBorder="1" applyAlignment="1">
      <alignment horizontal="left" vertical="top" wrapText="1"/>
    </xf>
    <xf numFmtId="0" fontId="12" fillId="3" borderId="12"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12" fillId="3" borderId="51" xfId="1" applyFont="1" applyFill="1" applyBorder="1" applyAlignment="1">
      <alignment horizontal="center" vertical="center" wrapText="1"/>
    </xf>
    <xf numFmtId="0" fontId="12" fillId="3" borderId="53" xfId="1" applyFont="1" applyFill="1" applyBorder="1" applyAlignment="1">
      <alignment horizontal="center" vertical="center" wrapText="1"/>
    </xf>
    <xf numFmtId="0" fontId="13" fillId="4" borderId="29" xfId="1" applyFont="1" applyFill="1" applyBorder="1" applyAlignment="1">
      <alignment horizontal="left" vertical="top" wrapText="1"/>
    </xf>
    <xf numFmtId="0" fontId="13" fillId="4" borderId="25" xfId="1" applyFont="1" applyFill="1" applyBorder="1" applyAlignment="1">
      <alignment horizontal="left" vertical="top" wrapText="1"/>
    </xf>
    <xf numFmtId="0" fontId="12" fillId="3" borderId="29"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3" fillId="0" borderId="19" xfId="1" applyFont="1" applyFill="1" applyBorder="1" applyAlignment="1">
      <alignment horizontal="left" vertical="top" wrapText="1"/>
    </xf>
    <xf numFmtId="0" fontId="13" fillId="0" borderId="20" xfId="1" applyFont="1" applyFill="1" applyBorder="1" applyAlignment="1">
      <alignment horizontal="left" vertical="top" wrapText="1"/>
    </xf>
    <xf numFmtId="0" fontId="16" fillId="3" borderId="2"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3" borderId="37" xfId="1" applyFont="1" applyFill="1" applyBorder="1" applyAlignment="1">
      <alignment horizontal="center" vertical="center" wrapText="1"/>
    </xf>
    <xf numFmtId="0" fontId="16" fillId="3" borderId="3"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6" fillId="3" borderId="25" xfId="1" applyFont="1" applyFill="1" applyBorder="1" applyAlignment="1">
      <alignment horizontal="center" vertical="center" wrapText="1"/>
    </xf>
    <xf numFmtId="0" fontId="16" fillId="3" borderId="32" xfId="1" applyFont="1" applyFill="1" applyBorder="1" applyAlignment="1">
      <alignment horizontal="center" vertical="center" wrapText="1"/>
    </xf>
    <xf numFmtId="0" fontId="13" fillId="0" borderId="21" xfId="1" applyFont="1" applyFill="1" applyBorder="1" applyAlignment="1">
      <alignment horizontal="left" vertical="top" wrapText="1"/>
    </xf>
    <xf numFmtId="0" fontId="12" fillId="0" borderId="30" xfId="1" applyFont="1" applyFill="1" applyBorder="1" applyAlignment="1">
      <alignment horizontal="center" vertical="center" wrapText="1"/>
    </xf>
    <xf numFmtId="0" fontId="12" fillId="0" borderId="50" xfId="1" applyFont="1" applyFill="1" applyBorder="1" applyAlignment="1">
      <alignment horizontal="center" vertical="center" wrapText="1"/>
    </xf>
    <xf numFmtId="0" fontId="13" fillId="0" borderId="26"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27" xfId="1" applyFont="1" applyFill="1" applyBorder="1" applyAlignment="1">
      <alignment horizontal="left" vertical="top" wrapText="1"/>
    </xf>
    <xf numFmtId="0" fontId="13" fillId="4" borderId="3" xfId="1" applyFont="1" applyFill="1" applyBorder="1" applyAlignment="1">
      <alignment horizontal="left" vertical="top" wrapText="1"/>
    </xf>
    <xf numFmtId="0" fontId="15" fillId="4" borderId="3" xfId="1" applyFont="1" applyFill="1" applyBorder="1" applyAlignment="1">
      <alignment horizontal="left" vertical="top" wrapText="1"/>
    </xf>
    <xf numFmtId="0" fontId="15" fillId="4" borderId="39" xfId="1" applyFont="1" applyFill="1" applyBorder="1" applyAlignment="1">
      <alignment horizontal="left" vertical="top" wrapText="1"/>
    </xf>
    <xf numFmtId="0" fontId="13" fillId="0" borderId="37" xfId="1" applyFont="1" applyFill="1" applyBorder="1" applyAlignment="1">
      <alignment horizontal="left" vertical="top" wrapText="1"/>
    </xf>
    <xf numFmtId="0" fontId="13" fillId="4" borderId="20" xfId="1" applyFont="1" applyFill="1" applyBorder="1" applyAlignment="1">
      <alignment horizontal="left" vertical="top" wrapText="1"/>
    </xf>
    <xf numFmtId="0" fontId="15" fillId="4" borderId="20" xfId="1" applyFont="1" applyFill="1" applyBorder="1" applyAlignment="1">
      <alignment horizontal="left" vertical="top" wrapText="1"/>
    </xf>
    <xf numFmtId="0" fontId="15" fillId="4" borderId="21" xfId="1" applyFont="1" applyFill="1" applyBorder="1" applyAlignment="1">
      <alignment horizontal="left" vertical="top" wrapText="1"/>
    </xf>
    <xf numFmtId="0" fontId="12" fillId="3" borderId="9"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2" fillId="0" borderId="0"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wrapText="1"/>
      <protection locked="0"/>
    </xf>
    <xf numFmtId="167" fontId="0" fillId="0" borderId="23" xfId="0" applyNumberFormat="1" applyFill="1" applyBorder="1" applyAlignment="1" applyProtection="1">
      <alignment horizontal="left" vertical="top"/>
      <protection locked="0"/>
    </xf>
    <xf numFmtId="0" fontId="3" fillId="3" borderId="1" xfId="0" applyFont="1" applyFill="1" applyBorder="1" applyAlignment="1" applyProtection="1">
      <alignment horizontal="left" vertical="center" wrapText="1"/>
      <protection locked="0"/>
    </xf>
    <xf numFmtId="168" fontId="3" fillId="3" borderId="1" xfId="0" applyNumberFormat="1" applyFont="1" applyFill="1" applyBorder="1" applyAlignment="1" applyProtection="1">
      <alignment horizontal="center" vertical="center" wrapText="1"/>
      <protection locked="0"/>
    </xf>
    <xf numFmtId="171" fontId="3" fillId="3" borderId="22" xfId="0" applyNumberFormat="1" applyFont="1" applyFill="1" applyBorder="1" applyAlignment="1" applyProtection="1">
      <alignment horizontal="center" vertical="center" wrapText="1"/>
      <protection locked="0"/>
    </xf>
    <xf numFmtId="0" fontId="0" fillId="0" borderId="0" xfId="0" applyProtection="1">
      <protection hidden="1"/>
    </xf>
    <xf numFmtId="0" fontId="0" fillId="0" borderId="0" xfId="0" applyFill="1" applyBorder="1" applyAlignment="1" applyProtection="1">
      <alignment horizontal="center" vertical="center" wrapText="1"/>
      <protection hidden="1"/>
    </xf>
    <xf numFmtId="0" fontId="0" fillId="0" borderId="0" xfId="0" applyAlignment="1" applyProtection="1">
      <alignment horizontal="right"/>
      <protection hidden="1"/>
    </xf>
    <xf numFmtId="0" fontId="0" fillId="0" borderId="0" xfId="0" applyAlignment="1" applyProtection="1">
      <alignment horizontal="right"/>
      <protection locked="0" hidden="1"/>
    </xf>
    <xf numFmtId="0" fontId="0" fillId="0" borderId="60" xfId="0" applyBorder="1" applyAlignment="1" applyProtection="1">
      <alignment horizontal="center" vertical="center"/>
      <protection locked="0" hidden="1"/>
    </xf>
    <xf numFmtId="0" fontId="0" fillId="0" borderId="0" xfId="0" applyProtection="1">
      <protection locked="0" hidden="1"/>
    </xf>
    <xf numFmtId="0" fontId="0" fillId="0" borderId="0" xfId="0" applyFill="1" applyProtection="1">
      <protection locked="0" hidden="1"/>
    </xf>
    <xf numFmtId="0" fontId="0" fillId="0" borderId="0" xfId="0" applyFont="1" applyProtection="1">
      <protection hidden="1"/>
    </xf>
    <xf numFmtId="0" fontId="3" fillId="3" borderId="61" xfId="0" applyFont="1" applyFill="1" applyBorder="1" applyAlignment="1" applyProtection="1">
      <alignment horizontal="left" vertical="center" wrapText="1"/>
      <protection locked="0"/>
    </xf>
  </cellXfs>
  <cellStyles count="6">
    <cellStyle name="Normale" xfId="0" builtinId="0"/>
    <cellStyle name="Normale 2" xfId="1" xr:uid="{D9EECD63-B991-410F-B087-D1775B66F4C0}"/>
    <cellStyle name="Normale 3" xfId="5" xr:uid="{3E4A0425-AF40-4FF1-9825-9DD91ADC94AD}"/>
    <cellStyle name="Normale 4" xfId="2" xr:uid="{D892A7B7-A694-4F6C-A2A5-872863EFD16F}"/>
    <cellStyle name="Percentuale 2" xfId="4" xr:uid="{136AB9F8-2786-44E6-890E-2AA4D1164C60}"/>
    <cellStyle name="Valuta 2" xfId="3" xr:uid="{0C38509B-1646-41DC-8B54-A4A636D1439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C4B29-9CF5-49E3-966B-6FA6A65CBFC6}">
  <dimension ref="A1:H3"/>
  <sheetViews>
    <sheetView zoomScaleNormal="100" workbookViewId="0">
      <selection sqref="A1:H1"/>
    </sheetView>
  </sheetViews>
  <sheetFormatPr defaultRowHeight="15" x14ac:dyDescent="0.25"/>
  <sheetData>
    <row r="1" spans="1:8" ht="387.75" customHeight="1" x14ac:dyDescent="0.25">
      <c r="A1" s="156" t="s">
        <v>224</v>
      </c>
      <c r="B1" s="156"/>
      <c r="C1" s="156"/>
      <c r="D1" s="156"/>
      <c r="E1" s="156"/>
      <c r="F1" s="156"/>
      <c r="G1" s="156"/>
      <c r="H1" s="156"/>
    </row>
    <row r="2" spans="1:8" ht="156" customHeight="1" x14ac:dyDescent="0.25">
      <c r="A2" s="156" t="s">
        <v>191</v>
      </c>
      <c r="B2" s="156"/>
      <c r="C2" s="156"/>
      <c r="D2" s="156"/>
      <c r="E2" s="156"/>
      <c r="F2" s="156"/>
      <c r="G2" s="156"/>
      <c r="H2" s="156"/>
    </row>
    <row r="3" spans="1:8" ht="200.25" customHeight="1" x14ac:dyDescent="0.25">
      <c r="A3" s="156" t="s">
        <v>218</v>
      </c>
      <c r="B3" s="156"/>
      <c r="C3" s="156"/>
      <c r="D3" s="156"/>
      <c r="E3" s="156"/>
      <c r="F3" s="156"/>
      <c r="G3" s="156"/>
      <c r="H3" s="156"/>
    </row>
  </sheetData>
  <sheetProtection algorithmName="SHA-512" hashValue="TWkfkWaV9PCUkTn2r21O55tSyqIMRpe8qGuU9MfrTlhf8+lLnSba/rIM6GFK96ynknMtWVAI7tK4oMiBpa6CqQ==" saltValue="eRZuML7kuS2BTz12/8apUA==" spinCount="100000" sheet="1" objects="1" scenarios="1"/>
  <mergeCells count="3">
    <mergeCell ref="A1:H1"/>
    <mergeCell ref="A2:H2"/>
    <mergeCell ref="A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0857-D04E-4FAC-A5F2-3B862352C395}">
  <dimension ref="A1:O210"/>
  <sheetViews>
    <sheetView tabSelected="1" view="pageBreakPreview" zoomScale="85" zoomScaleNormal="85" zoomScaleSheetLayoutView="85" workbookViewId="0">
      <selection activeCell="B1" sqref="B1"/>
    </sheetView>
  </sheetViews>
  <sheetFormatPr defaultRowHeight="15" x14ac:dyDescent="0.25"/>
  <cols>
    <col min="1" max="1" width="4.5703125" customWidth="1"/>
    <col min="2" max="3" width="30.5703125" customWidth="1"/>
    <col min="4" max="5" width="28.5703125" customWidth="1"/>
    <col min="6" max="6" width="9.140625" style="229" customWidth="1"/>
    <col min="7" max="7" width="9.140625" style="82"/>
    <col min="11" max="11" width="9.140625" customWidth="1"/>
    <col min="12" max="15" width="9.140625" hidden="1" customWidth="1"/>
    <col min="16" max="17" width="9.140625" customWidth="1"/>
  </cols>
  <sheetData>
    <row r="1" spans="1:5" ht="15.75" x14ac:dyDescent="0.25">
      <c r="B1" s="81" t="s">
        <v>68</v>
      </c>
      <c r="C1" s="153" t="s">
        <v>221</v>
      </c>
    </row>
    <row r="2" spans="1:5" ht="15.75" x14ac:dyDescent="0.25">
      <c r="B2" s="3"/>
      <c r="C2" s="154"/>
    </row>
    <row r="3" spans="1:5" ht="15.75" x14ac:dyDescent="0.25">
      <c r="B3" s="81" t="s">
        <v>69</v>
      </c>
      <c r="C3" s="153" t="s">
        <v>221</v>
      </c>
    </row>
    <row r="4" spans="1:5" ht="15.75" x14ac:dyDescent="0.25">
      <c r="B4" s="3"/>
      <c r="C4" s="154"/>
    </row>
    <row r="5" spans="1:5" ht="15.75" x14ac:dyDescent="0.25">
      <c r="B5" s="81" t="s">
        <v>66</v>
      </c>
      <c r="C5" s="153" t="s">
        <v>221</v>
      </c>
    </row>
    <row r="6" spans="1:5" ht="15.75" x14ac:dyDescent="0.25">
      <c r="B6" s="3"/>
      <c r="C6" s="154"/>
    </row>
    <row r="7" spans="1:5" ht="15.75" x14ac:dyDescent="0.25">
      <c r="B7" s="81" t="s">
        <v>67</v>
      </c>
      <c r="C7" s="153" t="s">
        <v>221</v>
      </c>
    </row>
    <row r="8" spans="1:5" x14ac:dyDescent="0.25">
      <c r="C8" s="154"/>
    </row>
    <row r="9" spans="1:5" ht="15.75" x14ac:dyDescent="0.25">
      <c r="B9" s="81" t="s">
        <v>70</v>
      </c>
      <c r="C9" s="153" t="s">
        <v>221</v>
      </c>
    </row>
    <row r="10" spans="1:5" x14ac:dyDescent="0.25">
      <c r="C10" s="155"/>
    </row>
    <row r="11" spans="1:5" ht="15.75" x14ac:dyDescent="0.25">
      <c r="A11" s="6"/>
      <c r="B11" s="81" t="s">
        <v>222</v>
      </c>
      <c r="C11" s="153" t="s">
        <v>221</v>
      </c>
    </row>
    <row r="12" spans="1:5" x14ac:dyDescent="0.25">
      <c r="A12" s="6"/>
      <c r="C12" s="155"/>
    </row>
    <row r="13" spans="1:5" ht="15.75" thickBot="1" x14ac:dyDescent="0.3">
      <c r="A13" s="6"/>
    </row>
    <row r="14" spans="1:5" ht="26.25" x14ac:dyDescent="0.4">
      <c r="A14" s="6"/>
      <c r="B14" s="172" t="s">
        <v>223</v>
      </c>
      <c r="C14" s="173"/>
      <c r="D14" s="173"/>
      <c r="E14" s="174"/>
    </row>
    <row r="15" spans="1:5" ht="21.75" thickBot="1" x14ac:dyDescent="0.4">
      <c r="A15" s="6"/>
      <c r="B15" s="157" t="s">
        <v>189</v>
      </c>
      <c r="C15" s="158"/>
      <c r="D15" s="158"/>
      <c r="E15" s="159"/>
    </row>
    <row r="16" spans="1:5" x14ac:dyDescent="0.25">
      <c r="A16" s="6"/>
    </row>
    <row r="17" spans="1:15" ht="15.75" thickBot="1" x14ac:dyDescent="0.3">
      <c r="A17" s="6"/>
    </row>
    <row r="18" spans="1:15" ht="20.25" thickBot="1" x14ac:dyDescent="0.3">
      <c r="A18" s="7"/>
      <c r="B18" s="140" t="s">
        <v>219</v>
      </c>
      <c r="C18" s="165"/>
      <c r="D18" s="166"/>
      <c r="G18" s="82" t="s">
        <v>188</v>
      </c>
    </row>
    <row r="19" spans="1:15" ht="19.5" x14ac:dyDescent="0.25">
      <c r="A19" s="7"/>
    </row>
    <row r="20" spans="1:15" ht="19.5" x14ac:dyDescent="0.25">
      <c r="A20" s="7"/>
      <c r="B20" s="2" t="s">
        <v>61</v>
      </c>
      <c r="C20" s="2" t="s">
        <v>62</v>
      </c>
      <c r="D20" s="2" t="s">
        <v>63</v>
      </c>
    </row>
    <row r="21" spans="1:15" s="141" customFormat="1" ht="28.5" customHeight="1" x14ac:dyDescent="0.25">
      <c r="A21" s="7"/>
      <c r="B21" s="147"/>
      <c r="C21" s="150"/>
      <c r="D21" s="167"/>
      <c r="E21" s="168"/>
      <c r="F21" s="230" t="str">
        <f>IF(ISERROR(VLOOKUP(D21,'Tabella Z1'!H5:I16,2,FALSE)),"",VLOOKUP(D21,'Tabella Z1'!H5:I16,2,FALSE))</f>
        <v/>
      </c>
      <c r="G21" s="142" t="s">
        <v>188</v>
      </c>
      <c r="L21" s="143" t="e">
        <f>VLOOKUP(B21,'Tabella Z1'!B5:C7,2,FALSE)</f>
        <v>#N/A</v>
      </c>
      <c r="M21" s="143" t="e">
        <f>VLOOKUP(C21,'Tabella Z1'!E5:F15,2,FALSE)</f>
        <v>#N/A</v>
      </c>
      <c r="N21" s="144"/>
      <c r="O21" s="145" t="e">
        <f>VLOOKUP(D21,'Tabella Z1'!H$5:$J16,3,FALSE)</f>
        <v>#N/A</v>
      </c>
    </row>
    <row r="22" spans="1:15" ht="19.5" x14ac:dyDescent="0.25">
      <c r="A22" s="7"/>
      <c r="B22" s="5"/>
      <c r="C22" s="5"/>
      <c r="L22" s="94"/>
      <c r="M22" s="94"/>
      <c r="N22" s="94"/>
      <c r="O22" s="1"/>
    </row>
    <row r="23" spans="1:15" ht="20.25" thickBot="1" x14ac:dyDescent="0.3">
      <c r="A23" s="7"/>
      <c r="B23" s="5"/>
      <c r="C23" s="5"/>
      <c r="D23" s="4"/>
      <c r="E23" s="4"/>
      <c r="F23" s="231"/>
    </row>
    <row r="24" spans="1:15" s="84" customFormat="1" x14ac:dyDescent="0.25">
      <c r="A24" s="169">
        <v>1</v>
      </c>
      <c r="B24" s="223" t="s">
        <v>64</v>
      </c>
      <c r="C24" s="223"/>
      <c r="D24" s="224" t="s">
        <v>65</v>
      </c>
      <c r="F24" s="232"/>
      <c r="G24" s="83"/>
    </row>
    <row r="25" spans="1:15" s="84" customFormat="1" x14ac:dyDescent="0.25">
      <c r="A25" s="170"/>
      <c r="B25" s="85"/>
      <c r="C25" s="85"/>
      <c r="D25" s="161"/>
      <c r="E25" s="162"/>
      <c r="F25" s="233" t="str">
        <f>IF(ISERROR(VLOOKUP(D25,'Tabella Z2'!H$6:I$65,2,FALSE)),"",VLOOKUP(D25,'Tabella Z2'!H$6:I$65,2,FALSE))</f>
        <v/>
      </c>
      <c r="G25" s="83" t="s">
        <v>188</v>
      </c>
      <c r="L25" s="86" t="e">
        <f>VLOOKUP(B25,'Tabella Z2'!B$6:C$65,2,FALSE)</f>
        <v>#N/A</v>
      </c>
      <c r="M25" s="86" t="e">
        <f>VLOOKUP(C25,'Tabella Z2'!D$6:E$65,2,FALSE)</f>
        <v>#N/A</v>
      </c>
      <c r="N25" s="86" t="e">
        <f>VLOOKUP(C25,'Tabella Z2'!D$6:F$65,3,FALSE)</f>
        <v>#N/A</v>
      </c>
      <c r="O25" s="84" t="e">
        <f>VLOOKUP(D25,'Tabella Z2'!H$6:L$65,IF('Calcolo del compenso'!B$21="Edilizia",3,IF('Calcolo del compenso'!B$21="Strutture",4,5)),FALSE)</f>
        <v>#N/A</v>
      </c>
    </row>
    <row r="26" spans="1:15" s="84" customFormat="1" x14ac:dyDescent="0.25">
      <c r="A26" s="170"/>
      <c r="B26" s="85" t="s">
        <v>220</v>
      </c>
      <c r="C26" s="225">
        <f>C$18</f>
        <v>0</v>
      </c>
      <c r="D26" s="163"/>
      <c r="E26" s="164"/>
      <c r="F26" s="233"/>
      <c r="G26" s="83"/>
      <c r="L26" s="95"/>
      <c r="M26" s="95"/>
      <c r="N26" s="95"/>
    </row>
    <row r="27" spans="1:15" s="84" customFormat="1" ht="15.75" thickBot="1" x14ac:dyDescent="0.3">
      <c r="A27" s="170"/>
      <c r="F27" s="234"/>
      <c r="G27" s="83"/>
    </row>
    <row r="28" spans="1:15" s="84" customFormat="1" ht="16.5" thickBot="1" x14ac:dyDescent="0.3">
      <c r="A28" s="171"/>
      <c r="B28" s="226" t="s">
        <v>60</v>
      </c>
      <c r="C28" s="226"/>
      <c r="D28" s="227" t="str">
        <f>IF(ISERROR(C26*O$21*O25*(0.03+10/C26^0.4)),"",IF(O25=0,"Scelta non pertinente",C26*O$21*O25*(0.03+10/C26^0.4)))</f>
        <v/>
      </c>
      <c r="E28" s="228" t="str">
        <f>IF(D28&lt;1000000,D28*0.25,"")</f>
        <v/>
      </c>
      <c r="F28" s="234"/>
      <c r="G28" s="83"/>
    </row>
    <row r="29" spans="1:15" s="88" customFormat="1" ht="15.75" x14ac:dyDescent="0.25">
      <c r="A29" s="87"/>
      <c r="B29" s="160" t="s">
        <v>190</v>
      </c>
      <c r="C29" s="160"/>
      <c r="D29" s="160"/>
      <c r="E29" s="160"/>
      <c r="F29" s="235"/>
      <c r="G29" s="89"/>
    </row>
    <row r="30" spans="1:15" s="84" customFormat="1" ht="15.75" thickBot="1" x14ac:dyDescent="0.3">
      <c r="F30" s="234"/>
      <c r="G30" s="83"/>
    </row>
    <row r="31" spans="1:15" s="84" customFormat="1" x14ac:dyDescent="0.25">
      <c r="A31" s="169">
        <v>2</v>
      </c>
      <c r="B31" s="223" t="s">
        <v>64</v>
      </c>
      <c r="C31" s="223"/>
      <c r="D31" s="224" t="s">
        <v>65</v>
      </c>
      <c r="F31" s="232"/>
      <c r="G31" s="83"/>
    </row>
    <row r="32" spans="1:15" s="84" customFormat="1" ht="15" customHeight="1" x14ac:dyDescent="0.25">
      <c r="A32" s="170"/>
      <c r="B32" s="85"/>
      <c r="C32" s="85"/>
      <c r="D32" s="161"/>
      <c r="E32" s="162"/>
      <c r="F32" s="233" t="str">
        <f>IF(ISERROR(VLOOKUP(D32,'Tabella Z2'!H$6:I$65,2,FALSE)),"",VLOOKUP(D32,'Tabella Z2'!H$6:I$65,2,FALSE))</f>
        <v/>
      </c>
      <c r="G32" s="83" t="s">
        <v>188</v>
      </c>
      <c r="L32" s="86" t="e">
        <f>VLOOKUP(B32,'Tabella Z2'!B$6:C$65,2,FALSE)</f>
        <v>#N/A</v>
      </c>
      <c r="M32" s="86" t="e">
        <f>VLOOKUP(C32,'Tabella Z2'!D$6:E$65,2,FALSE)</f>
        <v>#N/A</v>
      </c>
      <c r="N32" s="86" t="e">
        <f>VLOOKUP(C32,'Tabella Z2'!D$6:F$65,3,FALSE)</f>
        <v>#N/A</v>
      </c>
      <c r="O32" s="84" t="e">
        <f>VLOOKUP(D32,'Tabella Z2'!H$6:L$65,IF('Calcolo del compenso'!B$21="Edilizia",3,IF('Calcolo del compenso'!B$21="Strutture",4,5)),FALSE)</f>
        <v>#N/A</v>
      </c>
    </row>
    <row r="33" spans="1:15" s="84" customFormat="1" x14ac:dyDescent="0.25">
      <c r="A33" s="170"/>
      <c r="B33" s="85" t="s">
        <v>220</v>
      </c>
      <c r="C33" s="225">
        <f>C$18</f>
        <v>0</v>
      </c>
      <c r="D33" s="163"/>
      <c r="E33" s="164"/>
      <c r="F33" s="233"/>
      <c r="G33" s="83"/>
      <c r="L33" s="95"/>
      <c r="M33" s="95"/>
      <c r="N33" s="95"/>
    </row>
    <row r="34" spans="1:15" s="84" customFormat="1" ht="15.75" thickBot="1" x14ac:dyDescent="0.3">
      <c r="A34" s="170"/>
      <c r="F34" s="234"/>
      <c r="G34" s="83"/>
    </row>
    <row r="35" spans="1:15" s="84" customFormat="1" ht="16.5" thickBot="1" x14ac:dyDescent="0.3">
      <c r="A35" s="171"/>
      <c r="B35" s="226" t="s">
        <v>60</v>
      </c>
      <c r="C35" s="226"/>
      <c r="D35" s="227" t="str">
        <f>IF(ISERROR(C33*O$21*O32*(0.03+10/C33^0.4)),"",C33*O$21*O32*(0.03+10/C33^0.4))</f>
        <v/>
      </c>
      <c r="E35" s="228" t="str">
        <f>IF(D35&lt;1000000,D35*0.25,"")</f>
        <v/>
      </c>
      <c r="F35" s="234"/>
      <c r="G35" s="83"/>
    </row>
    <row r="36" spans="1:15" s="88" customFormat="1" ht="15.75" x14ac:dyDescent="0.25">
      <c r="A36" s="87"/>
      <c r="B36" s="160" t="s">
        <v>190</v>
      </c>
      <c r="C36" s="160"/>
      <c r="D36" s="160"/>
      <c r="E36" s="160"/>
      <c r="F36" s="235"/>
      <c r="G36" s="89"/>
    </row>
    <row r="37" spans="1:15" s="84" customFormat="1" ht="15.75" thickBot="1" x14ac:dyDescent="0.3">
      <c r="F37" s="234"/>
      <c r="G37" s="83"/>
    </row>
    <row r="38" spans="1:15" s="84" customFormat="1" x14ac:dyDescent="0.25">
      <c r="A38" s="169">
        <v>3</v>
      </c>
      <c r="B38" s="223" t="s">
        <v>64</v>
      </c>
      <c r="C38" s="223"/>
      <c r="D38" s="224" t="s">
        <v>65</v>
      </c>
      <c r="F38" s="232"/>
      <c r="G38" s="83"/>
    </row>
    <row r="39" spans="1:15" s="84" customFormat="1" ht="15" customHeight="1" x14ac:dyDescent="0.25">
      <c r="A39" s="170"/>
      <c r="B39" s="85"/>
      <c r="C39" s="85"/>
      <c r="D39" s="161"/>
      <c r="E39" s="162"/>
      <c r="F39" s="233" t="str">
        <f>IF(ISERROR(VLOOKUP(D39,'Tabella Z2'!H$6:I$65,2,FALSE)),"",VLOOKUP(D39,'Tabella Z2'!H$6:I$65,2,FALSE))</f>
        <v/>
      </c>
      <c r="G39" s="83" t="s">
        <v>188</v>
      </c>
      <c r="L39" s="86" t="e">
        <f>VLOOKUP(B39,'Tabella Z2'!B$6:C$65,2,FALSE)</f>
        <v>#N/A</v>
      </c>
      <c r="M39" s="86" t="e">
        <f>VLOOKUP(C39,'Tabella Z2'!D$6:E$65,2,FALSE)</f>
        <v>#N/A</v>
      </c>
      <c r="N39" s="86" t="e">
        <f>VLOOKUP(C39,'Tabella Z2'!D$6:F$65,3,FALSE)</f>
        <v>#N/A</v>
      </c>
      <c r="O39" s="84" t="e">
        <f>VLOOKUP(D39,'Tabella Z2'!H$6:L$65,IF('Calcolo del compenso'!B$21="Edilizia",3,IF('Calcolo del compenso'!B$21="Strutture",4,5)),FALSE)</f>
        <v>#N/A</v>
      </c>
    </row>
    <row r="40" spans="1:15" s="84" customFormat="1" x14ac:dyDescent="0.25">
      <c r="A40" s="170"/>
      <c r="B40" s="85" t="s">
        <v>220</v>
      </c>
      <c r="C40" s="225">
        <f>C$18</f>
        <v>0</v>
      </c>
      <c r="D40" s="163"/>
      <c r="E40" s="164"/>
      <c r="F40" s="233"/>
      <c r="G40" s="83"/>
      <c r="L40" s="95"/>
      <c r="M40" s="95"/>
      <c r="N40" s="95"/>
    </row>
    <row r="41" spans="1:15" s="84" customFormat="1" ht="15.75" thickBot="1" x14ac:dyDescent="0.3">
      <c r="A41" s="170"/>
      <c r="F41" s="234"/>
      <c r="G41" s="83"/>
    </row>
    <row r="42" spans="1:15" s="84" customFormat="1" ht="16.5" thickBot="1" x14ac:dyDescent="0.3">
      <c r="A42" s="171"/>
      <c r="B42" s="226" t="s">
        <v>60</v>
      </c>
      <c r="C42" s="226"/>
      <c r="D42" s="227" t="str">
        <f>IF(ISERROR(C40*O$21*O39*(0.03+10/C40^0.4)),"",C40*O$21*O39*(0.03+10/C40^0.4))</f>
        <v/>
      </c>
      <c r="E42" s="228" t="str">
        <f>IF(D42&lt;1000000,D42*0.25,"")</f>
        <v/>
      </c>
      <c r="F42" s="234"/>
      <c r="G42" s="83"/>
    </row>
    <row r="43" spans="1:15" s="88" customFormat="1" ht="15.75" x14ac:dyDescent="0.25">
      <c r="A43" s="87"/>
      <c r="B43" s="160" t="s">
        <v>190</v>
      </c>
      <c r="C43" s="160"/>
      <c r="D43" s="160"/>
      <c r="E43" s="160"/>
      <c r="F43" s="235"/>
      <c r="G43" s="89"/>
    </row>
    <row r="44" spans="1:15" s="84" customFormat="1" ht="15.75" thickBot="1" x14ac:dyDescent="0.3">
      <c r="F44" s="234"/>
      <c r="G44" s="83"/>
    </row>
    <row r="45" spans="1:15" s="84" customFormat="1" x14ac:dyDescent="0.25">
      <c r="A45" s="169">
        <v>4</v>
      </c>
      <c r="B45" s="223" t="s">
        <v>64</v>
      </c>
      <c r="C45" s="223"/>
      <c r="D45" s="224" t="s">
        <v>65</v>
      </c>
      <c r="F45" s="232"/>
      <c r="G45" s="83"/>
    </row>
    <row r="46" spans="1:15" s="84" customFormat="1" ht="15" customHeight="1" x14ac:dyDescent="0.25">
      <c r="A46" s="170"/>
      <c r="B46" s="85"/>
      <c r="C46" s="85"/>
      <c r="D46" s="161"/>
      <c r="E46" s="162"/>
      <c r="F46" s="233" t="str">
        <f>IF(ISERROR(VLOOKUP(D46,'Tabella Z2'!H$6:I$65,2,FALSE)),"",VLOOKUP(D46,'Tabella Z2'!H$6:I$65,2,FALSE))</f>
        <v/>
      </c>
      <c r="G46" s="83" t="s">
        <v>188</v>
      </c>
      <c r="L46" s="86" t="e">
        <f>VLOOKUP(B46,'Tabella Z2'!B$6:C$65,2,FALSE)</f>
        <v>#N/A</v>
      </c>
      <c r="M46" s="86" t="e">
        <f>VLOOKUP(C46,'Tabella Z2'!D$6:E$65,2,FALSE)</f>
        <v>#N/A</v>
      </c>
      <c r="N46" s="86" t="e">
        <f>VLOOKUP(C46,'Tabella Z2'!D$6:F$65,3,FALSE)</f>
        <v>#N/A</v>
      </c>
      <c r="O46" s="84" t="e">
        <f>VLOOKUP(D46,'Tabella Z2'!H$6:L$65,IF('Calcolo del compenso'!B$21="Edilizia",3,IF('Calcolo del compenso'!B$21="Strutture",4,5)),FALSE)</f>
        <v>#N/A</v>
      </c>
    </row>
    <row r="47" spans="1:15" s="84" customFormat="1" x14ac:dyDescent="0.25">
      <c r="A47" s="170"/>
      <c r="B47" s="85" t="s">
        <v>220</v>
      </c>
      <c r="C47" s="225">
        <f>C$18</f>
        <v>0</v>
      </c>
      <c r="D47" s="163"/>
      <c r="E47" s="164"/>
      <c r="F47" s="233"/>
      <c r="G47" s="83"/>
      <c r="L47" s="95"/>
      <c r="M47" s="95"/>
      <c r="N47" s="95"/>
    </row>
    <row r="48" spans="1:15" s="84" customFormat="1" ht="15.75" thickBot="1" x14ac:dyDescent="0.3">
      <c r="A48" s="170"/>
      <c r="F48" s="234"/>
      <c r="G48" s="83"/>
    </row>
    <row r="49" spans="1:15" s="84" customFormat="1" ht="16.5" thickBot="1" x14ac:dyDescent="0.3">
      <c r="A49" s="171"/>
      <c r="B49" s="226" t="s">
        <v>60</v>
      </c>
      <c r="C49" s="226"/>
      <c r="D49" s="227" t="str">
        <f>IF(ISERROR(C47*O$21*O46*(0.03+10/C47^0.4)),"",C47*O$21*O46*(0.03+10/C47^0.4))</f>
        <v/>
      </c>
      <c r="E49" s="228" t="str">
        <f>IF(D49&lt;1000000,D49*0.25,"")</f>
        <v/>
      </c>
      <c r="F49" s="234"/>
      <c r="G49" s="83"/>
    </row>
    <row r="50" spans="1:15" s="88" customFormat="1" ht="15.75" x14ac:dyDescent="0.25">
      <c r="A50" s="87"/>
      <c r="B50" s="160" t="s">
        <v>190</v>
      </c>
      <c r="C50" s="160"/>
      <c r="D50" s="160"/>
      <c r="E50" s="160"/>
      <c r="F50" s="235"/>
      <c r="G50" s="89"/>
    </row>
    <row r="51" spans="1:15" s="84" customFormat="1" ht="15.75" thickBot="1" x14ac:dyDescent="0.3">
      <c r="F51" s="234"/>
      <c r="G51" s="83"/>
    </row>
    <row r="52" spans="1:15" s="84" customFormat="1" x14ac:dyDescent="0.25">
      <c r="A52" s="169">
        <v>5</v>
      </c>
      <c r="B52" s="223" t="s">
        <v>64</v>
      </c>
      <c r="C52" s="223"/>
      <c r="D52" s="224" t="s">
        <v>65</v>
      </c>
      <c r="F52" s="232"/>
      <c r="G52" s="83"/>
    </row>
    <row r="53" spans="1:15" s="84" customFormat="1" ht="15" customHeight="1" x14ac:dyDescent="0.25">
      <c r="A53" s="170"/>
      <c r="B53" s="85"/>
      <c r="C53" s="85"/>
      <c r="D53" s="161"/>
      <c r="E53" s="162"/>
      <c r="F53" s="233" t="str">
        <f>IF(ISERROR(VLOOKUP(D53,'Tabella Z2'!H$6:I$65,2,FALSE)),"",VLOOKUP(D53,'Tabella Z2'!H$6:I$65,2,FALSE))</f>
        <v/>
      </c>
      <c r="G53" s="83" t="s">
        <v>188</v>
      </c>
      <c r="L53" s="86" t="e">
        <f>VLOOKUP(B53,'Tabella Z2'!B$6:C$65,2,FALSE)</f>
        <v>#N/A</v>
      </c>
      <c r="M53" s="86" t="e">
        <f>VLOOKUP(C53,'Tabella Z2'!D$6:E$65,2,FALSE)</f>
        <v>#N/A</v>
      </c>
      <c r="N53" s="86" t="e">
        <f>VLOOKUP(C53,'Tabella Z2'!D$6:F$65,3,FALSE)</f>
        <v>#N/A</v>
      </c>
      <c r="O53" s="84" t="e">
        <f>VLOOKUP(D53,'Tabella Z2'!H$6:L$65,IF('Calcolo del compenso'!B$21="Edilizia",3,IF('Calcolo del compenso'!B$21="Strutture",4,5)),FALSE)</f>
        <v>#N/A</v>
      </c>
    </row>
    <row r="54" spans="1:15" s="84" customFormat="1" x14ac:dyDescent="0.25">
      <c r="A54" s="170"/>
      <c r="B54" s="85" t="s">
        <v>220</v>
      </c>
      <c r="C54" s="225">
        <f>C$18</f>
        <v>0</v>
      </c>
      <c r="D54" s="163"/>
      <c r="E54" s="164"/>
      <c r="F54" s="233"/>
      <c r="G54" s="83"/>
      <c r="L54" s="95"/>
      <c r="M54" s="95"/>
      <c r="N54" s="95"/>
    </row>
    <row r="55" spans="1:15" s="84" customFormat="1" ht="15.75" thickBot="1" x14ac:dyDescent="0.3">
      <c r="A55" s="170"/>
      <c r="F55" s="234"/>
      <c r="G55" s="83"/>
    </row>
    <row r="56" spans="1:15" s="84" customFormat="1" ht="16.5" thickBot="1" x14ac:dyDescent="0.3">
      <c r="A56" s="171"/>
      <c r="B56" s="226" t="s">
        <v>60</v>
      </c>
      <c r="C56" s="226"/>
      <c r="D56" s="227" t="str">
        <f>IF(ISERROR(C54*O$21*O53*(0.03+10/C54^0.4)),"",C54*O$21*O53*(0.03+10/C54^0.4))</f>
        <v/>
      </c>
      <c r="E56" s="228" t="str">
        <f>IF(D56&lt;1000000,D56*0.25,"")</f>
        <v/>
      </c>
      <c r="F56" s="234"/>
      <c r="G56" s="83"/>
    </row>
    <row r="57" spans="1:15" s="88" customFormat="1" ht="15.75" x14ac:dyDescent="0.25">
      <c r="A57" s="87"/>
      <c r="B57" s="160" t="s">
        <v>190</v>
      </c>
      <c r="C57" s="160"/>
      <c r="D57" s="160"/>
      <c r="E57" s="160"/>
      <c r="F57" s="235"/>
      <c r="G57" s="89"/>
    </row>
    <row r="58" spans="1:15" s="84" customFormat="1" ht="15.75" thickBot="1" x14ac:dyDescent="0.3">
      <c r="F58" s="234"/>
      <c r="G58" s="83"/>
    </row>
    <row r="59" spans="1:15" s="84" customFormat="1" x14ac:dyDescent="0.25">
      <c r="A59" s="169">
        <v>6</v>
      </c>
      <c r="B59" s="223" t="s">
        <v>64</v>
      </c>
      <c r="C59" s="223"/>
      <c r="D59" s="224" t="s">
        <v>65</v>
      </c>
      <c r="F59" s="232"/>
      <c r="G59" s="83"/>
    </row>
    <row r="60" spans="1:15" s="84" customFormat="1" ht="15" customHeight="1" x14ac:dyDescent="0.25">
      <c r="A60" s="170"/>
      <c r="B60" s="85"/>
      <c r="C60" s="85"/>
      <c r="D60" s="161"/>
      <c r="E60" s="162"/>
      <c r="F60" s="233" t="str">
        <f>IF(ISERROR(VLOOKUP(D60,'Tabella Z2'!H$6:I$65,2,FALSE)),"",VLOOKUP(D60,'Tabella Z2'!H$6:I$65,2,FALSE))</f>
        <v/>
      </c>
      <c r="G60" s="83" t="s">
        <v>188</v>
      </c>
      <c r="L60" s="86" t="e">
        <f>VLOOKUP(B60,'Tabella Z2'!B$6:C$65,2,FALSE)</f>
        <v>#N/A</v>
      </c>
      <c r="M60" s="86" t="e">
        <f>VLOOKUP(C60,'Tabella Z2'!D$6:E$65,2,FALSE)</f>
        <v>#N/A</v>
      </c>
      <c r="N60" s="86" t="e">
        <f>VLOOKUP(C60,'Tabella Z2'!D$6:F$65,3,FALSE)</f>
        <v>#N/A</v>
      </c>
      <c r="O60" s="84" t="e">
        <f>VLOOKUP(D60,'Tabella Z2'!H$6:L$65,IF('Calcolo del compenso'!B$21="Edilizia",3,IF('Calcolo del compenso'!B$21="Strutture",4,5)),FALSE)</f>
        <v>#N/A</v>
      </c>
    </row>
    <row r="61" spans="1:15" s="84" customFormat="1" x14ac:dyDescent="0.25">
      <c r="A61" s="170"/>
      <c r="B61" s="85" t="s">
        <v>220</v>
      </c>
      <c r="C61" s="225">
        <f>C$18</f>
        <v>0</v>
      </c>
      <c r="D61" s="163"/>
      <c r="E61" s="164"/>
      <c r="F61" s="233"/>
      <c r="G61" s="83"/>
      <c r="L61" s="95"/>
      <c r="M61" s="95"/>
      <c r="N61" s="95"/>
    </row>
    <row r="62" spans="1:15" s="84" customFormat="1" ht="15.75" thickBot="1" x14ac:dyDescent="0.3">
      <c r="A62" s="170"/>
      <c r="F62" s="234"/>
      <c r="G62" s="83"/>
    </row>
    <row r="63" spans="1:15" s="84" customFormat="1" ht="16.5" thickBot="1" x14ac:dyDescent="0.3">
      <c r="A63" s="171"/>
      <c r="B63" s="226" t="s">
        <v>60</v>
      </c>
      <c r="C63" s="226"/>
      <c r="D63" s="227" t="str">
        <f>IF(ISERROR(C61*O$21*O60*(0.03+10/C61^0.4)),"",C61*O$21*O60*(0.03+10/C61^0.4))</f>
        <v/>
      </c>
      <c r="E63" s="228" t="str">
        <f>IF(D63&lt;1000000,D63*0.25,"")</f>
        <v/>
      </c>
      <c r="F63" s="234"/>
      <c r="G63" s="83"/>
    </row>
    <row r="64" spans="1:15" s="88" customFormat="1" ht="15.75" x14ac:dyDescent="0.25">
      <c r="A64" s="87"/>
      <c r="B64" s="160" t="s">
        <v>190</v>
      </c>
      <c r="C64" s="160"/>
      <c r="D64" s="160"/>
      <c r="E64" s="160"/>
      <c r="F64" s="235"/>
      <c r="G64" s="89"/>
    </row>
    <row r="65" spans="1:15" s="84" customFormat="1" ht="15.75" thickBot="1" x14ac:dyDescent="0.3">
      <c r="F65" s="234"/>
      <c r="G65" s="83"/>
    </row>
    <row r="66" spans="1:15" s="84" customFormat="1" x14ac:dyDescent="0.25">
      <c r="A66" s="169">
        <v>7</v>
      </c>
      <c r="B66" s="223" t="s">
        <v>64</v>
      </c>
      <c r="C66" s="223"/>
      <c r="D66" s="224" t="s">
        <v>65</v>
      </c>
      <c r="F66" s="232"/>
      <c r="G66" s="83"/>
    </row>
    <row r="67" spans="1:15" s="84" customFormat="1" x14ac:dyDescent="0.25">
      <c r="A67" s="170"/>
      <c r="B67" s="85"/>
      <c r="C67" s="85"/>
      <c r="D67" s="161"/>
      <c r="E67" s="162"/>
      <c r="F67" s="233" t="str">
        <f>IF(ISERROR(VLOOKUP(D67,'Tabella Z2'!H$6:I$65,2,FALSE)),"",VLOOKUP(D67,'Tabella Z2'!H$6:I$65,2,FALSE))</f>
        <v/>
      </c>
      <c r="G67" s="83" t="s">
        <v>188</v>
      </c>
      <c r="L67" s="86" t="e">
        <f>VLOOKUP(B67,'Tabella Z2'!B$6:C$65,2,FALSE)</f>
        <v>#N/A</v>
      </c>
      <c r="M67" s="86" t="e">
        <f>VLOOKUP(C67,'Tabella Z2'!D$6:E$65,2,FALSE)</f>
        <v>#N/A</v>
      </c>
      <c r="N67" s="86" t="e">
        <f>VLOOKUP(C67,'Tabella Z2'!D$6:F$65,3,FALSE)</f>
        <v>#N/A</v>
      </c>
      <c r="O67" s="84" t="e">
        <f>VLOOKUP(D67,'Tabella Z2'!H$6:L$65,IF('Calcolo del compenso'!B$21="Edilizia",3,IF('Calcolo del compenso'!B$21="Strutture",4,5)),FALSE)</f>
        <v>#N/A</v>
      </c>
    </row>
    <row r="68" spans="1:15" s="84" customFormat="1" x14ac:dyDescent="0.25">
      <c r="A68" s="170"/>
      <c r="B68" s="85" t="s">
        <v>220</v>
      </c>
      <c r="C68" s="225">
        <f>C$18</f>
        <v>0</v>
      </c>
      <c r="D68" s="163"/>
      <c r="E68" s="164"/>
      <c r="F68" s="233"/>
      <c r="G68" s="83"/>
      <c r="L68" s="95"/>
      <c r="M68" s="95"/>
      <c r="N68" s="95"/>
    </row>
    <row r="69" spans="1:15" s="84" customFormat="1" ht="15.75" thickBot="1" x14ac:dyDescent="0.3">
      <c r="A69" s="170"/>
      <c r="F69" s="234"/>
      <c r="G69" s="83"/>
    </row>
    <row r="70" spans="1:15" s="84" customFormat="1" ht="16.5" thickBot="1" x14ac:dyDescent="0.3">
      <c r="A70" s="171"/>
      <c r="B70" s="226" t="s">
        <v>60</v>
      </c>
      <c r="C70" s="226"/>
      <c r="D70" s="227" t="str">
        <f>IF(ISERROR(C68*O$21*O67*(0.03+10/C68^0.4)),"",C68*O$21*O67*(0.03+10/C68^0.4))</f>
        <v/>
      </c>
      <c r="E70" s="228" t="str">
        <f>IF(D70&lt;1000000,D70*0.25,"")</f>
        <v/>
      </c>
      <c r="F70" s="234"/>
      <c r="G70" s="83"/>
    </row>
    <row r="71" spans="1:15" s="88" customFormat="1" ht="15.75" x14ac:dyDescent="0.25">
      <c r="A71" s="87"/>
      <c r="B71" s="160" t="s">
        <v>190</v>
      </c>
      <c r="C71" s="160"/>
      <c r="D71" s="160"/>
      <c r="E71" s="160"/>
      <c r="F71" s="235"/>
      <c r="G71" s="89"/>
    </row>
    <row r="72" spans="1:15" s="84" customFormat="1" ht="15.75" thickBot="1" x14ac:dyDescent="0.3">
      <c r="F72" s="234"/>
      <c r="G72" s="83"/>
    </row>
    <row r="73" spans="1:15" s="84" customFormat="1" x14ac:dyDescent="0.25">
      <c r="A73" s="169">
        <v>8</v>
      </c>
      <c r="B73" s="223" t="s">
        <v>64</v>
      </c>
      <c r="C73" s="223"/>
      <c r="D73" s="224" t="s">
        <v>65</v>
      </c>
      <c r="F73" s="232"/>
      <c r="G73" s="83"/>
    </row>
    <row r="74" spans="1:15" s="84" customFormat="1" x14ac:dyDescent="0.25">
      <c r="A74" s="170"/>
      <c r="B74" s="85"/>
      <c r="C74" s="85"/>
      <c r="D74" s="161"/>
      <c r="E74" s="162"/>
      <c r="F74" s="233" t="str">
        <f>IF(ISERROR(VLOOKUP(D74,'Tabella Z2'!H$6:I$65,2,FALSE)),"",VLOOKUP(D74,'Tabella Z2'!H$6:I$65,2,FALSE))</f>
        <v/>
      </c>
      <c r="G74" s="83" t="s">
        <v>188</v>
      </c>
      <c r="L74" s="86" t="e">
        <f>VLOOKUP(B74,'Tabella Z2'!B$6:C$65,2,FALSE)</f>
        <v>#N/A</v>
      </c>
      <c r="M74" s="86" t="e">
        <f>VLOOKUP(C74,'Tabella Z2'!D$6:E$65,2,FALSE)</f>
        <v>#N/A</v>
      </c>
      <c r="N74" s="86" t="e">
        <f>VLOOKUP(C74,'Tabella Z2'!D$6:F$65,3,FALSE)</f>
        <v>#N/A</v>
      </c>
      <c r="O74" s="84" t="e">
        <f>VLOOKUP(D74,'Tabella Z2'!H$6:L$65,IF('Calcolo del compenso'!B$21="Edilizia",3,IF('Calcolo del compenso'!B$21="Strutture",4,5)),FALSE)</f>
        <v>#N/A</v>
      </c>
    </row>
    <row r="75" spans="1:15" s="84" customFormat="1" x14ac:dyDescent="0.25">
      <c r="A75" s="170"/>
      <c r="B75" s="85" t="s">
        <v>220</v>
      </c>
      <c r="C75" s="225">
        <f>C$18</f>
        <v>0</v>
      </c>
      <c r="D75" s="163"/>
      <c r="E75" s="164"/>
      <c r="F75" s="233"/>
      <c r="G75" s="83"/>
      <c r="L75" s="95"/>
      <c r="M75" s="95"/>
      <c r="N75" s="95"/>
    </row>
    <row r="76" spans="1:15" s="84" customFormat="1" ht="15.75" thickBot="1" x14ac:dyDescent="0.3">
      <c r="A76" s="170"/>
      <c r="F76" s="234"/>
      <c r="G76" s="83"/>
    </row>
    <row r="77" spans="1:15" s="84" customFormat="1" ht="16.5" thickBot="1" x14ac:dyDescent="0.3">
      <c r="A77" s="171"/>
      <c r="B77" s="226" t="s">
        <v>60</v>
      </c>
      <c r="C77" s="226"/>
      <c r="D77" s="227" t="str">
        <f>IF(ISERROR(C75*O$21*O74*(0.03+10/C75^0.4)),"",C75*O$21*O74*(0.03+10/C75^0.4))</f>
        <v/>
      </c>
      <c r="E77" s="228" t="str">
        <f>IF(D77&lt;1000000,D77*0.25,"")</f>
        <v/>
      </c>
      <c r="F77" s="234"/>
      <c r="G77" s="83"/>
    </row>
    <row r="78" spans="1:15" s="88" customFormat="1" ht="15.75" x14ac:dyDescent="0.25">
      <c r="A78" s="87"/>
      <c r="B78" s="160" t="s">
        <v>190</v>
      </c>
      <c r="C78" s="160"/>
      <c r="D78" s="160"/>
      <c r="E78" s="160"/>
      <c r="F78" s="235"/>
      <c r="G78" s="89"/>
    </row>
    <row r="79" spans="1:15" s="84" customFormat="1" ht="15.75" thickBot="1" x14ac:dyDescent="0.3">
      <c r="F79" s="234"/>
      <c r="G79" s="83"/>
    </row>
    <row r="80" spans="1:15" s="84" customFormat="1" x14ac:dyDescent="0.25">
      <c r="A80" s="169">
        <v>9</v>
      </c>
      <c r="B80" s="223" t="s">
        <v>64</v>
      </c>
      <c r="C80" s="223"/>
      <c r="D80" s="224" t="s">
        <v>65</v>
      </c>
      <c r="F80" s="232"/>
      <c r="G80" s="83"/>
    </row>
    <row r="81" spans="1:15" s="84" customFormat="1" x14ac:dyDescent="0.25">
      <c r="A81" s="170"/>
      <c r="B81" s="85"/>
      <c r="C81" s="85"/>
      <c r="D81" s="161"/>
      <c r="E81" s="162"/>
      <c r="F81" s="233" t="str">
        <f>IF(ISERROR(VLOOKUP(D81,'Tabella Z2'!H$6:I$65,2,FALSE)),"",VLOOKUP(D81,'Tabella Z2'!H$6:I$65,2,FALSE))</f>
        <v/>
      </c>
      <c r="G81" s="83" t="s">
        <v>188</v>
      </c>
      <c r="L81" s="86" t="e">
        <f>VLOOKUP(B81,'Tabella Z2'!B$6:C$65,2,FALSE)</f>
        <v>#N/A</v>
      </c>
      <c r="M81" s="86" t="e">
        <f>VLOOKUP(C81,'Tabella Z2'!D$6:E$65,2,FALSE)</f>
        <v>#N/A</v>
      </c>
      <c r="N81" s="86" t="e">
        <f>VLOOKUP(C81,'Tabella Z2'!D$6:F$65,3,FALSE)</f>
        <v>#N/A</v>
      </c>
      <c r="O81" s="84" t="e">
        <f>VLOOKUP(D81,'Tabella Z2'!H$6:L$65,IF('Calcolo del compenso'!B$21="Edilizia",3,IF('Calcolo del compenso'!B$21="Strutture",4,5)),FALSE)</f>
        <v>#N/A</v>
      </c>
    </row>
    <row r="82" spans="1:15" s="84" customFormat="1" x14ac:dyDescent="0.25">
      <c r="A82" s="170"/>
      <c r="B82" s="85" t="s">
        <v>220</v>
      </c>
      <c r="C82" s="225">
        <f>C$18</f>
        <v>0</v>
      </c>
      <c r="D82" s="163"/>
      <c r="E82" s="164"/>
      <c r="F82" s="233"/>
      <c r="G82" s="83"/>
      <c r="L82" s="95"/>
      <c r="M82" s="95"/>
      <c r="N82" s="95"/>
    </row>
    <row r="83" spans="1:15" s="84" customFormat="1" ht="15.75" thickBot="1" x14ac:dyDescent="0.3">
      <c r="A83" s="170"/>
      <c r="F83" s="234"/>
      <c r="G83" s="83"/>
    </row>
    <row r="84" spans="1:15" s="84" customFormat="1" ht="16.5" thickBot="1" x14ac:dyDescent="0.3">
      <c r="A84" s="171"/>
      <c r="B84" s="226" t="s">
        <v>60</v>
      </c>
      <c r="C84" s="226"/>
      <c r="D84" s="227" t="str">
        <f>IF(ISERROR(C82*O$21*O81*(0.03+10/C82^0.4)),"",C82*O$21*O81*(0.03+10/C82^0.4))</f>
        <v/>
      </c>
      <c r="E84" s="228" t="str">
        <f>IF(D84&lt;1000000,D84*0.25,"")</f>
        <v/>
      </c>
      <c r="F84" s="234"/>
      <c r="G84" s="83"/>
    </row>
    <row r="85" spans="1:15" s="88" customFormat="1" ht="15.75" x14ac:dyDescent="0.25">
      <c r="A85" s="87"/>
      <c r="B85" s="160" t="s">
        <v>190</v>
      </c>
      <c r="C85" s="160"/>
      <c r="D85" s="160"/>
      <c r="E85" s="160"/>
      <c r="F85" s="235"/>
      <c r="G85" s="89"/>
    </row>
    <row r="86" spans="1:15" s="84" customFormat="1" ht="15.75" thickBot="1" x14ac:dyDescent="0.3">
      <c r="F86" s="234"/>
      <c r="G86" s="83"/>
    </row>
    <row r="87" spans="1:15" s="84" customFormat="1" x14ac:dyDescent="0.25">
      <c r="A87" s="169">
        <v>10</v>
      </c>
      <c r="B87" s="223" t="s">
        <v>64</v>
      </c>
      <c r="C87" s="223"/>
      <c r="D87" s="224" t="s">
        <v>65</v>
      </c>
      <c r="F87" s="232"/>
      <c r="G87" s="83"/>
    </row>
    <row r="88" spans="1:15" s="84" customFormat="1" x14ac:dyDescent="0.25">
      <c r="A88" s="170"/>
      <c r="B88" s="85"/>
      <c r="C88" s="85"/>
      <c r="D88" s="161"/>
      <c r="E88" s="162"/>
      <c r="F88" s="233" t="str">
        <f>IF(ISERROR(VLOOKUP(D88,'Tabella Z2'!H$6:I$65,2,FALSE)),"",VLOOKUP(D88,'Tabella Z2'!H$6:I$65,2,FALSE))</f>
        <v/>
      </c>
      <c r="G88" s="83" t="s">
        <v>188</v>
      </c>
      <c r="L88" s="86" t="e">
        <f>VLOOKUP(B88,'Tabella Z2'!B$6:C$65,2,FALSE)</f>
        <v>#N/A</v>
      </c>
      <c r="M88" s="86" t="e">
        <f>VLOOKUP(C88,'Tabella Z2'!D$6:E$65,2,FALSE)</f>
        <v>#N/A</v>
      </c>
      <c r="N88" s="86" t="e">
        <f>VLOOKUP(C88,'Tabella Z2'!D$6:F$65,3,FALSE)</f>
        <v>#N/A</v>
      </c>
      <c r="O88" s="84" t="e">
        <f>VLOOKUP(D88,'Tabella Z2'!H$6:L$65,IF('Calcolo del compenso'!B$21="Edilizia",3,IF('Calcolo del compenso'!B$21="Strutture",4,5)),FALSE)</f>
        <v>#N/A</v>
      </c>
    </row>
    <row r="89" spans="1:15" s="84" customFormat="1" x14ac:dyDescent="0.25">
      <c r="A89" s="170"/>
      <c r="B89" s="85" t="s">
        <v>220</v>
      </c>
      <c r="C89" s="225">
        <f>C$18</f>
        <v>0</v>
      </c>
      <c r="D89" s="163"/>
      <c r="E89" s="164"/>
      <c r="F89" s="233"/>
      <c r="G89" s="83"/>
      <c r="L89" s="95"/>
      <c r="M89" s="95"/>
      <c r="N89" s="95"/>
    </row>
    <row r="90" spans="1:15" s="84" customFormat="1" ht="15.75" thickBot="1" x14ac:dyDescent="0.3">
      <c r="A90" s="170"/>
      <c r="F90" s="234"/>
      <c r="G90" s="83"/>
    </row>
    <row r="91" spans="1:15" s="84" customFormat="1" ht="16.5" thickBot="1" x14ac:dyDescent="0.3">
      <c r="A91" s="171"/>
      <c r="B91" s="226" t="s">
        <v>60</v>
      </c>
      <c r="C91" s="226"/>
      <c r="D91" s="227" t="str">
        <f>IF(ISERROR(C89*O$21*O88*(0.03+10/C89^0.4)),"",C89*O$21*O88*(0.03+10/C89^0.4))</f>
        <v/>
      </c>
      <c r="E91" s="228" t="str">
        <f>IF(D91&lt;1000000,D91*0.25,"")</f>
        <v/>
      </c>
      <c r="F91" s="234"/>
      <c r="G91" s="83"/>
    </row>
    <row r="92" spans="1:15" s="88" customFormat="1" ht="15.75" x14ac:dyDescent="0.25">
      <c r="A92" s="87"/>
      <c r="B92" s="160" t="s">
        <v>190</v>
      </c>
      <c r="C92" s="160"/>
      <c r="D92" s="160"/>
      <c r="E92" s="160"/>
      <c r="F92" s="235"/>
      <c r="G92" s="89"/>
    </row>
    <row r="93" spans="1:15" s="84" customFormat="1" ht="15.75" thickBot="1" x14ac:dyDescent="0.3">
      <c r="F93" s="234"/>
      <c r="G93" s="83"/>
    </row>
    <row r="94" spans="1:15" s="84" customFormat="1" x14ac:dyDescent="0.25">
      <c r="A94" s="169">
        <v>11</v>
      </c>
      <c r="B94" s="223" t="s">
        <v>64</v>
      </c>
      <c r="C94" s="223"/>
      <c r="D94" s="224" t="s">
        <v>65</v>
      </c>
      <c r="F94" s="232"/>
      <c r="G94" s="83"/>
    </row>
    <row r="95" spans="1:15" s="84" customFormat="1" x14ac:dyDescent="0.25">
      <c r="A95" s="170"/>
      <c r="B95" s="85"/>
      <c r="C95" s="85"/>
      <c r="D95" s="161"/>
      <c r="E95" s="162"/>
      <c r="F95" s="233" t="str">
        <f>IF(ISERROR(VLOOKUP(D95,'Tabella Z2'!H$6:I$65,2,FALSE)),"",VLOOKUP(D95,'Tabella Z2'!H$6:I$65,2,FALSE))</f>
        <v/>
      </c>
      <c r="G95" s="83" t="s">
        <v>188</v>
      </c>
      <c r="L95" s="86" t="e">
        <f>VLOOKUP(B95,'Tabella Z2'!B$6:C$65,2,FALSE)</f>
        <v>#N/A</v>
      </c>
      <c r="M95" s="86" t="e">
        <f>VLOOKUP(C95,'Tabella Z2'!D$6:E$65,2,FALSE)</f>
        <v>#N/A</v>
      </c>
      <c r="N95" s="86" t="e">
        <f>VLOOKUP(C95,'Tabella Z2'!D$6:F$65,3,FALSE)</f>
        <v>#N/A</v>
      </c>
      <c r="O95" s="84" t="e">
        <f>VLOOKUP(D95,'Tabella Z2'!H$6:L$65,IF('Calcolo del compenso'!B$21="Edilizia",3,IF('Calcolo del compenso'!B$21="Strutture",4,5)),FALSE)</f>
        <v>#N/A</v>
      </c>
    </row>
    <row r="96" spans="1:15" s="84" customFormat="1" x14ac:dyDescent="0.25">
      <c r="A96" s="170"/>
      <c r="B96" s="85" t="s">
        <v>220</v>
      </c>
      <c r="C96" s="225">
        <f>C$18</f>
        <v>0</v>
      </c>
      <c r="D96" s="163"/>
      <c r="E96" s="164"/>
      <c r="F96" s="233"/>
      <c r="G96" s="83"/>
      <c r="L96" s="95"/>
      <c r="M96" s="95"/>
      <c r="N96" s="95"/>
    </row>
    <row r="97" spans="1:15" s="84" customFormat="1" ht="15.75" thickBot="1" x14ac:dyDescent="0.3">
      <c r="A97" s="170"/>
      <c r="F97" s="234"/>
      <c r="G97" s="83"/>
    </row>
    <row r="98" spans="1:15" s="84" customFormat="1" ht="16.5" thickBot="1" x14ac:dyDescent="0.3">
      <c r="A98" s="171"/>
      <c r="B98" s="226" t="s">
        <v>60</v>
      </c>
      <c r="C98" s="226"/>
      <c r="D98" s="227" t="str">
        <f>IF(ISERROR(C96*O$21*O95*(0.03+10/C96^0.4)),"",C96*O$21*O95*(0.03+10/C96^0.4))</f>
        <v/>
      </c>
      <c r="E98" s="228" t="str">
        <f>IF(D98&lt;1000000,D98*0.25,"")</f>
        <v/>
      </c>
      <c r="F98" s="234"/>
      <c r="G98" s="83"/>
    </row>
    <row r="99" spans="1:15" s="88" customFormat="1" ht="15.75" x14ac:dyDescent="0.25">
      <c r="A99" s="87"/>
      <c r="B99" s="160" t="s">
        <v>190</v>
      </c>
      <c r="C99" s="160"/>
      <c r="D99" s="160"/>
      <c r="E99" s="160"/>
      <c r="F99" s="235"/>
      <c r="G99" s="89"/>
    </row>
    <row r="100" spans="1:15" s="84" customFormat="1" ht="15.75" thickBot="1" x14ac:dyDescent="0.3">
      <c r="F100" s="234"/>
      <c r="G100" s="83"/>
    </row>
    <row r="101" spans="1:15" s="84" customFormat="1" x14ac:dyDescent="0.25">
      <c r="A101" s="169">
        <v>12</v>
      </c>
      <c r="B101" s="223" t="s">
        <v>64</v>
      </c>
      <c r="C101" s="223"/>
      <c r="D101" s="224" t="s">
        <v>65</v>
      </c>
      <c r="F101" s="232"/>
      <c r="G101" s="83"/>
    </row>
    <row r="102" spans="1:15" s="84" customFormat="1" x14ac:dyDescent="0.25">
      <c r="A102" s="170"/>
      <c r="B102" s="85"/>
      <c r="C102" s="85"/>
      <c r="D102" s="161"/>
      <c r="E102" s="162"/>
      <c r="F102" s="233" t="str">
        <f>IF(ISERROR(VLOOKUP(D102,'Tabella Z2'!H$6:I$65,2,FALSE)),"",VLOOKUP(D102,'Tabella Z2'!H$6:I$65,2,FALSE))</f>
        <v/>
      </c>
      <c r="G102" s="83" t="s">
        <v>188</v>
      </c>
      <c r="L102" s="86" t="e">
        <f>VLOOKUP(B102,'Tabella Z2'!B$6:C$65,2,FALSE)</f>
        <v>#N/A</v>
      </c>
      <c r="M102" s="86" t="e">
        <f>VLOOKUP(C102,'Tabella Z2'!D$6:E$65,2,FALSE)</f>
        <v>#N/A</v>
      </c>
      <c r="N102" s="86" t="e">
        <f>VLOOKUP(C102,'Tabella Z2'!D$6:F$65,3,FALSE)</f>
        <v>#N/A</v>
      </c>
      <c r="O102" s="84" t="e">
        <f>VLOOKUP(D102,'Tabella Z2'!H$6:L$65,IF('Calcolo del compenso'!B$21="Edilizia",3,IF('Calcolo del compenso'!B$21="Strutture",4,5)),FALSE)</f>
        <v>#N/A</v>
      </c>
    </row>
    <row r="103" spans="1:15" s="84" customFormat="1" x14ac:dyDescent="0.25">
      <c r="A103" s="170"/>
      <c r="B103" s="85" t="s">
        <v>220</v>
      </c>
      <c r="C103" s="225">
        <f>C$18</f>
        <v>0</v>
      </c>
      <c r="D103" s="163"/>
      <c r="E103" s="164"/>
      <c r="F103" s="233"/>
      <c r="G103" s="83"/>
      <c r="L103" s="95"/>
      <c r="M103" s="95"/>
      <c r="N103" s="95"/>
    </row>
    <row r="104" spans="1:15" s="84" customFormat="1" ht="15.75" thickBot="1" x14ac:dyDescent="0.3">
      <c r="A104" s="170"/>
      <c r="F104" s="234"/>
      <c r="G104" s="83"/>
    </row>
    <row r="105" spans="1:15" s="84" customFormat="1" ht="16.5" thickBot="1" x14ac:dyDescent="0.3">
      <c r="A105" s="171"/>
      <c r="B105" s="226" t="s">
        <v>60</v>
      </c>
      <c r="C105" s="226"/>
      <c r="D105" s="227" t="str">
        <f>IF(ISERROR(C103*O$21*O102*(0.03+10/C103^0.4)),"",C103*O$21*O102*(0.03+10/C103^0.4))</f>
        <v/>
      </c>
      <c r="E105" s="228" t="str">
        <f>IF(D105&lt;1000000,D105*0.25,"")</f>
        <v/>
      </c>
      <c r="F105" s="234"/>
      <c r="G105" s="83"/>
    </row>
    <row r="106" spans="1:15" s="88" customFormat="1" ht="15.75" x14ac:dyDescent="0.25">
      <c r="A106" s="87"/>
      <c r="B106" s="160" t="s">
        <v>190</v>
      </c>
      <c r="C106" s="160"/>
      <c r="D106" s="160"/>
      <c r="E106" s="160"/>
      <c r="F106" s="235"/>
      <c r="G106" s="89"/>
    </row>
    <row r="107" spans="1:15" s="84" customFormat="1" ht="15.75" thickBot="1" x14ac:dyDescent="0.3">
      <c r="F107" s="234"/>
      <c r="G107" s="83"/>
    </row>
    <row r="108" spans="1:15" s="84" customFormat="1" x14ac:dyDescent="0.25">
      <c r="A108" s="169">
        <v>13</v>
      </c>
      <c r="B108" s="223" t="s">
        <v>64</v>
      </c>
      <c r="C108" s="223"/>
      <c r="D108" s="224" t="s">
        <v>65</v>
      </c>
      <c r="F108" s="232"/>
      <c r="G108" s="83"/>
    </row>
    <row r="109" spans="1:15" s="84" customFormat="1" x14ac:dyDescent="0.25">
      <c r="A109" s="170"/>
      <c r="B109" s="85"/>
      <c r="C109" s="85"/>
      <c r="D109" s="161"/>
      <c r="E109" s="162"/>
      <c r="F109" s="233" t="str">
        <f>IF(ISERROR(VLOOKUP(D109,'Tabella Z2'!H$6:I$65,2,FALSE)),"",VLOOKUP(D109,'Tabella Z2'!H$6:I$65,2,FALSE))</f>
        <v/>
      </c>
      <c r="G109" s="83" t="s">
        <v>188</v>
      </c>
      <c r="L109" s="86" t="e">
        <f>VLOOKUP(B109,'Tabella Z2'!B$6:C$65,2,FALSE)</f>
        <v>#N/A</v>
      </c>
      <c r="M109" s="86" t="e">
        <f>VLOOKUP(C109,'Tabella Z2'!D$6:E$65,2,FALSE)</f>
        <v>#N/A</v>
      </c>
      <c r="N109" s="86" t="e">
        <f>VLOOKUP(C109,'Tabella Z2'!D$6:F$65,3,FALSE)</f>
        <v>#N/A</v>
      </c>
      <c r="O109" s="84" t="e">
        <f>VLOOKUP(D109,'Tabella Z2'!H$6:L$65,IF('Calcolo del compenso'!B$21="Edilizia",3,IF('Calcolo del compenso'!B$21="Strutture",4,5)),FALSE)</f>
        <v>#N/A</v>
      </c>
    </row>
    <row r="110" spans="1:15" s="84" customFormat="1" x14ac:dyDescent="0.25">
      <c r="A110" s="170"/>
      <c r="B110" s="85" t="s">
        <v>220</v>
      </c>
      <c r="C110" s="225">
        <f>C$18</f>
        <v>0</v>
      </c>
      <c r="D110" s="163"/>
      <c r="E110" s="164"/>
      <c r="F110" s="233"/>
      <c r="G110" s="83"/>
      <c r="L110" s="95"/>
      <c r="M110" s="95"/>
      <c r="N110" s="95"/>
    </row>
    <row r="111" spans="1:15" s="84" customFormat="1" ht="15.75" thickBot="1" x14ac:dyDescent="0.3">
      <c r="A111" s="170"/>
      <c r="F111" s="234"/>
      <c r="G111" s="83"/>
    </row>
    <row r="112" spans="1:15" s="84" customFormat="1" ht="16.5" thickBot="1" x14ac:dyDescent="0.3">
      <c r="A112" s="171"/>
      <c r="B112" s="226" t="s">
        <v>60</v>
      </c>
      <c r="C112" s="226"/>
      <c r="D112" s="227" t="str">
        <f>IF(ISERROR(C110*O$21*O109*(0.03+10/C110^0.4)),"",C110*O$21*O109*(0.03+10/C110^0.4))</f>
        <v/>
      </c>
      <c r="E112" s="228" t="str">
        <f>IF(D112&lt;1000000,D112*0.25,"")</f>
        <v/>
      </c>
      <c r="F112" s="234"/>
      <c r="G112" s="83"/>
    </row>
    <row r="113" spans="1:15" s="88" customFormat="1" ht="15.75" x14ac:dyDescent="0.25">
      <c r="A113" s="87"/>
      <c r="B113" s="160" t="s">
        <v>190</v>
      </c>
      <c r="C113" s="160"/>
      <c r="D113" s="160"/>
      <c r="E113" s="160"/>
      <c r="F113" s="235"/>
      <c r="G113" s="89"/>
    </row>
    <row r="114" spans="1:15" s="84" customFormat="1" ht="15.75" thickBot="1" x14ac:dyDescent="0.3">
      <c r="F114" s="234"/>
      <c r="G114" s="83"/>
    </row>
    <row r="115" spans="1:15" s="84" customFormat="1" x14ac:dyDescent="0.25">
      <c r="A115" s="169">
        <v>14</v>
      </c>
      <c r="B115" s="223" t="s">
        <v>64</v>
      </c>
      <c r="C115" s="223"/>
      <c r="D115" s="224" t="s">
        <v>65</v>
      </c>
      <c r="F115" s="232"/>
      <c r="G115" s="83"/>
    </row>
    <row r="116" spans="1:15" s="84" customFormat="1" x14ac:dyDescent="0.25">
      <c r="A116" s="170"/>
      <c r="B116" s="85"/>
      <c r="C116" s="85"/>
      <c r="D116" s="161"/>
      <c r="E116" s="162"/>
      <c r="F116" s="233" t="str">
        <f>IF(ISERROR(VLOOKUP(D116,'Tabella Z2'!H$6:I$65,2,FALSE)),"",VLOOKUP(D116,'Tabella Z2'!H$6:I$65,2,FALSE))</f>
        <v/>
      </c>
      <c r="G116" s="83" t="s">
        <v>188</v>
      </c>
      <c r="L116" s="86" t="e">
        <f>VLOOKUP(B116,'Tabella Z2'!B$6:C$65,2,FALSE)</f>
        <v>#N/A</v>
      </c>
      <c r="M116" s="86" t="e">
        <f>VLOOKUP(C116,'Tabella Z2'!D$6:E$65,2,FALSE)</f>
        <v>#N/A</v>
      </c>
      <c r="N116" s="86" t="e">
        <f>VLOOKUP(C116,'Tabella Z2'!D$6:F$65,3,FALSE)</f>
        <v>#N/A</v>
      </c>
      <c r="O116" s="84" t="e">
        <f>VLOOKUP(D116,'Tabella Z2'!H$6:L$65,IF('Calcolo del compenso'!B$21="Edilizia",3,IF('Calcolo del compenso'!B$21="Strutture",4,5)),FALSE)</f>
        <v>#N/A</v>
      </c>
    </row>
    <row r="117" spans="1:15" s="84" customFormat="1" x14ac:dyDescent="0.25">
      <c r="A117" s="170"/>
      <c r="B117" s="85" t="s">
        <v>220</v>
      </c>
      <c r="C117" s="225">
        <f>C$18</f>
        <v>0</v>
      </c>
      <c r="D117" s="163"/>
      <c r="E117" s="164"/>
      <c r="F117" s="233"/>
      <c r="G117" s="83"/>
      <c r="L117" s="95"/>
      <c r="M117" s="95"/>
      <c r="N117" s="95"/>
    </row>
    <row r="118" spans="1:15" s="84" customFormat="1" ht="15.75" thickBot="1" x14ac:dyDescent="0.3">
      <c r="A118" s="170"/>
      <c r="F118" s="234"/>
      <c r="G118" s="83"/>
    </row>
    <row r="119" spans="1:15" s="84" customFormat="1" ht="16.5" thickBot="1" x14ac:dyDescent="0.3">
      <c r="A119" s="171"/>
      <c r="B119" s="226" t="s">
        <v>60</v>
      </c>
      <c r="C119" s="226"/>
      <c r="D119" s="227" t="str">
        <f>IF(ISERROR(C117*O$21*O116*(0.03+10/C117^0.4)),"",C117*O$21*O116*(0.03+10/C117^0.4))</f>
        <v/>
      </c>
      <c r="E119" s="228" t="str">
        <f>IF(D119&lt;1000000,D119*0.25,"")</f>
        <v/>
      </c>
      <c r="F119" s="234"/>
      <c r="G119" s="83"/>
    </row>
    <row r="120" spans="1:15" s="88" customFormat="1" ht="15.75" x14ac:dyDescent="0.25">
      <c r="A120" s="87"/>
      <c r="B120" s="160" t="s">
        <v>190</v>
      </c>
      <c r="C120" s="160"/>
      <c r="D120" s="160"/>
      <c r="E120" s="160"/>
      <c r="F120" s="235"/>
      <c r="G120" s="89"/>
    </row>
    <row r="121" spans="1:15" s="84" customFormat="1" ht="15.75" thickBot="1" x14ac:dyDescent="0.3">
      <c r="F121" s="234"/>
      <c r="G121" s="83"/>
    </row>
    <row r="122" spans="1:15" s="84" customFormat="1" x14ac:dyDescent="0.25">
      <c r="A122" s="169">
        <v>15</v>
      </c>
      <c r="B122" s="223" t="s">
        <v>64</v>
      </c>
      <c r="C122" s="223"/>
      <c r="D122" s="224" t="s">
        <v>65</v>
      </c>
      <c r="F122" s="232"/>
      <c r="G122" s="83"/>
    </row>
    <row r="123" spans="1:15" s="84" customFormat="1" x14ac:dyDescent="0.25">
      <c r="A123" s="170"/>
      <c r="B123" s="85"/>
      <c r="C123" s="85"/>
      <c r="D123" s="161"/>
      <c r="E123" s="162"/>
      <c r="F123" s="233" t="str">
        <f>IF(ISERROR(VLOOKUP(D123,'Tabella Z2'!H$6:I$65,2,FALSE)),"",VLOOKUP(D123,'Tabella Z2'!H$6:I$65,2,FALSE))</f>
        <v/>
      </c>
      <c r="G123" s="83" t="s">
        <v>188</v>
      </c>
      <c r="L123" s="86" t="e">
        <f>VLOOKUP(B123,'Tabella Z2'!B$6:C$65,2,FALSE)</f>
        <v>#N/A</v>
      </c>
      <c r="M123" s="86" t="e">
        <f>VLOOKUP(C123,'Tabella Z2'!D$6:E$65,2,FALSE)</f>
        <v>#N/A</v>
      </c>
      <c r="N123" s="86" t="e">
        <f>VLOOKUP(C123,'Tabella Z2'!D$6:F$65,3,FALSE)</f>
        <v>#N/A</v>
      </c>
      <c r="O123" s="84" t="e">
        <f>VLOOKUP(D123,'Tabella Z2'!H$6:L$65,IF('Calcolo del compenso'!B$21="Edilizia",3,IF('Calcolo del compenso'!B$21="Strutture",4,5)),FALSE)</f>
        <v>#N/A</v>
      </c>
    </row>
    <row r="124" spans="1:15" s="84" customFormat="1" x14ac:dyDescent="0.25">
      <c r="A124" s="170"/>
      <c r="B124" s="85" t="s">
        <v>220</v>
      </c>
      <c r="C124" s="225">
        <f>C$18</f>
        <v>0</v>
      </c>
      <c r="D124" s="163"/>
      <c r="E124" s="164"/>
      <c r="F124" s="233"/>
      <c r="G124" s="83"/>
      <c r="L124" s="95"/>
      <c r="M124" s="95"/>
      <c r="N124" s="95"/>
    </row>
    <row r="125" spans="1:15" s="84" customFormat="1" ht="15.75" thickBot="1" x14ac:dyDescent="0.3">
      <c r="A125" s="170"/>
      <c r="F125" s="234"/>
      <c r="G125" s="83"/>
    </row>
    <row r="126" spans="1:15" s="84" customFormat="1" ht="16.5" thickBot="1" x14ac:dyDescent="0.3">
      <c r="A126" s="171"/>
      <c r="B126" s="226" t="s">
        <v>60</v>
      </c>
      <c r="C126" s="226"/>
      <c r="D126" s="227" t="str">
        <f>IF(ISERROR(C124*O$21*O123*(0.03+10/C124^0.4)),"",C124*O$21*O123*(0.03+10/C124^0.4))</f>
        <v/>
      </c>
      <c r="E126" s="228" t="str">
        <f>IF(D126&lt;1000000,D126*0.25,"")</f>
        <v/>
      </c>
      <c r="F126" s="234"/>
      <c r="G126" s="83"/>
    </row>
    <row r="127" spans="1:15" s="88" customFormat="1" ht="15.75" x14ac:dyDescent="0.25">
      <c r="A127" s="87"/>
      <c r="B127" s="160" t="s">
        <v>190</v>
      </c>
      <c r="C127" s="160"/>
      <c r="D127" s="160"/>
      <c r="E127" s="160"/>
      <c r="F127" s="235"/>
      <c r="G127" s="89"/>
    </row>
    <row r="128" spans="1:15" s="84" customFormat="1" ht="15.75" thickBot="1" x14ac:dyDescent="0.3">
      <c r="F128" s="234"/>
      <c r="G128" s="83"/>
    </row>
    <row r="129" spans="1:15" s="84" customFormat="1" x14ac:dyDescent="0.25">
      <c r="A129" s="169">
        <v>16</v>
      </c>
      <c r="B129" s="223" t="s">
        <v>64</v>
      </c>
      <c r="C129" s="223"/>
      <c r="D129" s="224" t="s">
        <v>65</v>
      </c>
      <c r="F129" s="232"/>
      <c r="G129" s="83"/>
    </row>
    <row r="130" spans="1:15" s="84" customFormat="1" ht="15" customHeight="1" x14ac:dyDescent="0.25">
      <c r="A130" s="170"/>
      <c r="B130" s="85"/>
      <c r="C130" s="85"/>
      <c r="D130" s="161"/>
      <c r="E130" s="162"/>
      <c r="F130" s="233" t="str">
        <f>IF(ISERROR(VLOOKUP(D130,'Tabella Z2'!H$6:I$65,2,FALSE)),"",VLOOKUP(D130,'Tabella Z2'!H$6:I$65,2,FALSE))</f>
        <v/>
      </c>
      <c r="G130" s="83" t="s">
        <v>188</v>
      </c>
      <c r="L130" s="86" t="e">
        <f>VLOOKUP(B130,'Tabella Z2'!B$6:C$65,2,FALSE)</f>
        <v>#N/A</v>
      </c>
      <c r="M130" s="86" t="e">
        <f>VLOOKUP(C130,'Tabella Z2'!D$6:E$65,2,FALSE)</f>
        <v>#N/A</v>
      </c>
      <c r="N130" s="86" t="e">
        <f>VLOOKUP(C130,'Tabella Z2'!D$6:F$65,3,FALSE)</f>
        <v>#N/A</v>
      </c>
      <c r="O130" s="84" t="e">
        <f>VLOOKUP(D130,'Tabella Z2'!H$6:L$65,IF('Calcolo del compenso'!B$21="Edilizia",3,IF('Calcolo del compenso'!B$21="Strutture",4,5)),FALSE)</f>
        <v>#N/A</v>
      </c>
    </row>
    <row r="131" spans="1:15" s="84" customFormat="1" x14ac:dyDescent="0.25">
      <c r="A131" s="170"/>
      <c r="B131" s="85" t="s">
        <v>220</v>
      </c>
      <c r="C131" s="225">
        <f>C$18</f>
        <v>0</v>
      </c>
      <c r="D131" s="163"/>
      <c r="E131" s="164"/>
      <c r="F131" s="233"/>
      <c r="G131" s="83"/>
      <c r="L131" s="95"/>
      <c r="M131" s="95"/>
      <c r="N131" s="95"/>
    </row>
    <row r="132" spans="1:15" s="84" customFormat="1" ht="15.75" thickBot="1" x14ac:dyDescent="0.3">
      <c r="A132" s="170"/>
      <c r="F132" s="234"/>
      <c r="G132" s="83"/>
    </row>
    <row r="133" spans="1:15" s="84" customFormat="1" ht="16.5" thickBot="1" x14ac:dyDescent="0.3">
      <c r="A133" s="171"/>
      <c r="B133" s="226" t="s">
        <v>60</v>
      </c>
      <c r="C133" s="226"/>
      <c r="D133" s="227" t="str">
        <f>IF(ISERROR(C131*O$21*O130*(0.03+10/C131^0.4)),"",C131*O$21*O130*(0.03+10/C131^0.4))</f>
        <v/>
      </c>
      <c r="E133" s="228" t="str">
        <f>IF(D133&lt;1000000,D133*0.25,"")</f>
        <v/>
      </c>
      <c r="F133" s="234"/>
      <c r="G133" s="83"/>
    </row>
    <row r="134" spans="1:15" s="88" customFormat="1" ht="15.75" x14ac:dyDescent="0.25">
      <c r="A134" s="87"/>
      <c r="B134" s="160" t="s">
        <v>190</v>
      </c>
      <c r="C134" s="160"/>
      <c r="D134" s="160"/>
      <c r="E134" s="160"/>
      <c r="F134" s="235"/>
      <c r="G134" s="89"/>
    </row>
    <row r="135" spans="1:15" s="84" customFormat="1" ht="15.75" thickBot="1" x14ac:dyDescent="0.3">
      <c r="F135" s="234"/>
      <c r="G135" s="83"/>
    </row>
    <row r="136" spans="1:15" s="84" customFormat="1" x14ac:dyDescent="0.25">
      <c r="A136" s="169">
        <v>17</v>
      </c>
      <c r="B136" s="223" t="s">
        <v>64</v>
      </c>
      <c r="C136" s="223"/>
      <c r="D136" s="224" t="s">
        <v>65</v>
      </c>
      <c r="F136" s="232"/>
      <c r="G136" s="83"/>
    </row>
    <row r="137" spans="1:15" s="84" customFormat="1" x14ac:dyDescent="0.25">
      <c r="A137" s="170"/>
      <c r="B137" s="85"/>
      <c r="C137" s="85"/>
      <c r="D137" s="161"/>
      <c r="E137" s="162"/>
      <c r="F137" s="233" t="str">
        <f>IF(ISERROR(VLOOKUP(D137,'Tabella Z2'!H$6:I$65,2,FALSE)),"",VLOOKUP(D137,'Tabella Z2'!H$6:I$65,2,FALSE))</f>
        <v/>
      </c>
      <c r="G137" s="83" t="s">
        <v>188</v>
      </c>
      <c r="L137" s="86" t="e">
        <f>VLOOKUP(B137,'Tabella Z2'!B$6:C$65,2,FALSE)</f>
        <v>#N/A</v>
      </c>
      <c r="M137" s="86" t="e">
        <f>VLOOKUP(C137,'Tabella Z2'!D$6:E$65,2,FALSE)</f>
        <v>#N/A</v>
      </c>
      <c r="N137" s="86" t="e">
        <f>VLOOKUP(C137,'Tabella Z2'!D$6:F$65,3,FALSE)</f>
        <v>#N/A</v>
      </c>
      <c r="O137" s="84" t="e">
        <f>VLOOKUP(D137,'Tabella Z2'!H$6:L$65,IF('Calcolo del compenso'!B$21="Edilizia",3,IF('Calcolo del compenso'!B$21="Strutture",4,5)),FALSE)</f>
        <v>#N/A</v>
      </c>
    </row>
    <row r="138" spans="1:15" s="84" customFormat="1" x14ac:dyDescent="0.25">
      <c r="A138" s="170"/>
      <c r="B138" s="85" t="s">
        <v>220</v>
      </c>
      <c r="C138" s="225">
        <f>C$18</f>
        <v>0</v>
      </c>
      <c r="D138" s="163"/>
      <c r="E138" s="164"/>
      <c r="F138" s="233"/>
      <c r="G138" s="83"/>
      <c r="L138" s="95"/>
      <c r="M138" s="95"/>
      <c r="N138" s="95"/>
    </row>
    <row r="139" spans="1:15" s="84" customFormat="1" ht="15.75" thickBot="1" x14ac:dyDescent="0.3">
      <c r="A139" s="170"/>
      <c r="F139" s="234"/>
      <c r="G139" s="83"/>
    </row>
    <row r="140" spans="1:15" s="84" customFormat="1" ht="16.5" thickBot="1" x14ac:dyDescent="0.3">
      <c r="A140" s="171"/>
      <c r="B140" s="226" t="s">
        <v>60</v>
      </c>
      <c r="C140" s="226"/>
      <c r="D140" s="227" t="str">
        <f>IF(ISERROR(C138*O$21*O137*(0.03+10/C138^0.4)),"",C138*O$21*O137*(0.03+10/C138^0.4))</f>
        <v/>
      </c>
      <c r="E140" s="228" t="str">
        <f>IF(D140&lt;1000000,D140*0.25,"")</f>
        <v/>
      </c>
      <c r="F140" s="234"/>
      <c r="G140" s="83"/>
    </row>
    <row r="141" spans="1:15" s="88" customFormat="1" ht="15.75" x14ac:dyDescent="0.25">
      <c r="A141" s="87"/>
      <c r="B141" s="160" t="s">
        <v>190</v>
      </c>
      <c r="C141" s="160"/>
      <c r="D141" s="160"/>
      <c r="E141" s="160"/>
      <c r="F141" s="235"/>
      <c r="G141" s="89"/>
    </row>
    <row r="142" spans="1:15" s="84" customFormat="1" ht="15.75" thickBot="1" x14ac:dyDescent="0.3">
      <c r="F142" s="234"/>
      <c r="G142" s="83"/>
    </row>
    <row r="143" spans="1:15" s="84" customFormat="1" x14ac:dyDescent="0.25">
      <c r="A143" s="169">
        <v>18</v>
      </c>
      <c r="B143" s="223" t="s">
        <v>64</v>
      </c>
      <c r="C143" s="223"/>
      <c r="D143" s="224" t="s">
        <v>65</v>
      </c>
      <c r="F143" s="232"/>
      <c r="G143" s="83"/>
    </row>
    <row r="144" spans="1:15" s="84" customFormat="1" x14ac:dyDescent="0.25">
      <c r="A144" s="170"/>
      <c r="B144" s="85"/>
      <c r="C144" s="85"/>
      <c r="D144" s="161"/>
      <c r="E144" s="162"/>
      <c r="F144" s="233" t="str">
        <f>IF(ISERROR(VLOOKUP(D144,'Tabella Z2'!H$6:I$65,2,FALSE)),"",VLOOKUP(D144,'Tabella Z2'!H$6:I$65,2,FALSE))</f>
        <v/>
      </c>
      <c r="G144" s="83" t="s">
        <v>188</v>
      </c>
      <c r="L144" s="86" t="e">
        <f>VLOOKUP(B144,'Tabella Z2'!B$6:C$65,2,FALSE)</f>
        <v>#N/A</v>
      </c>
      <c r="M144" s="86" t="e">
        <f>VLOOKUP(C144,'Tabella Z2'!D$6:E$65,2,FALSE)</f>
        <v>#N/A</v>
      </c>
      <c r="N144" s="86" t="e">
        <f>VLOOKUP(C144,'Tabella Z2'!D$6:F$65,3,FALSE)</f>
        <v>#N/A</v>
      </c>
      <c r="O144" s="84" t="e">
        <f>VLOOKUP(D144,'Tabella Z2'!H$6:L$65,IF('Calcolo del compenso'!B$21="Edilizia",3,IF('Calcolo del compenso'!B$21="Strutture",4,5)),FALSE)</f>
        <v>#N/A</v>
      </c>
    </row>
    <row r="145" spans="1:15" s="84" customFormat="1" x14ac:dyDescent="0.25">
      <c r="A145" s="170"/>
      <c r="B145" s="85" t="s">
        <v>220</v>
      </c>
      <c r="C145" s="225">
        <f>C$18</f>
        <v>0</v>
      </c>
      <c r="D145" s="163"/>
      <c r="E145" s="164"/>
      <c r="F145" s="233"/>
      <c r="G145" s="83"/>
      <c r="L145" s="95"/>
      <c r="M145" s="95"/>
      <c r="N145" s="95"/>
    </row>
    <row r="146" spans="1:15" s="84" customFormat="1" ht="15.75" thickBot="1" x14ac:dyDescent="0.3">
      <c r="A146" s="170"/>
      <c r="F146" s="234"/>
      <c r="G146" s="83"/>
    </row>
    <row r="147" spans="1:15" s="84" customFormat="1" ht="16.5" thickBot="1" x14ac:dyDescent="0.3">
      <c r="A147" s="171"/>
      <c r="B147" s="226" t="s">
        <v>60</v>
      </c>
      <c r="C147" s="226"/>
      <c r="D147" s="227" t="str">
        <f>IF(ISERROR(C145*O$21*O144*(0.03+10/C145^0.4)),"",C145*O$21*O144*(0.03+10/C145^0.4))</f>
        <v/>
      </c>
      <c r="E147" s="228" t="str">
        <f>IF(D147&lt;1000000,D147*0.25,"")</f>
        <v/>
      </c>
      <c r="F147" s="234"/>
      <c r="G147" s="83"/>
    </row>
    <row r="148" spans="1:15" s="88" customFormat="1" ht="15.75" x14ac:dyDescent="0.25">
      <c r="A148" s="87"/>
      <c r="B148" s="160" t="s">
        <v>190</v>
      </c>
      <c r="C148" s="160"/>
      <c r="D148" s="160"/>
      <c r="E148" s="160"/>
      <c r="F148" s="235"/>
      <c r="G148" s="89"/>
    </row>
    <row r="149" spans="1:15" s="84" customFormat="1" ht="15.75" thickBot="1" x14ac:dyDescent="0.3">
      <c r="F149" s="234"/>
      <c r="G149" s="83"/>
    </row>
    <row r="150" spans="1:15" s="84" customFormat="1" x14ac:dyDescent="0.25">
      <c r="A150" s="169">
        <v>19</v>
      </c>
      <c r="B150" s="223" t="s">
        <v>64</v>
      </c>
      <c r="C150" s="223"/>
      <c r="D150" s="224" t="s">
        <v>65</v>
      </c>
      <c r="F150" s="232"/>
      <c r="G150" s="83"/>
    </row>
    <row r="151" spans="1:15" s="84" customFormat="1" x14ac:dyDescent="0.25">
      <c r="A151" s="170"/>
      <c r="B151" s="85"/>
      <c r="C151" s="85"/>
      <c r="D151" s="161"/>
      <c r="E151" s="162"/>
      <c r="F151" s="233" t="str">
        <f>IF(ISERROR(VLOOKUP(D151,'Tabella Z2'!H$6:I$65,2,FALSE)),"",VLOOKUP(D151,'Tabella Z2'!H$6:I$65,2,FALSE))</f>
        <v/>
      </c>
      <c r="G151" s="83" t="s">
        <v>188</v>
      </c>
      <c r="L151" s="86" t="e">
        <f>VLOOKUP(B151,'Tabella Z2'!B$6:C$65,2,FALSE)</f>
        <v>#N/A</v>
      </c>
      <c r="M151" s="86" t="e">
        <f>VLOOKUP(C151,'Tabella Z2'!D$6:E$65,2,FALSE)</f>
        <v>#N/A</v>
      </c>
      <c r="N151" s="86" t="e">
        <f>VLOOKUP(C151,'Tabella Z2'!D$6:F$65,3,FALSE)</f>
        <v>#N/A</v>
      </c>
      <c r="O151" s="84" t="e">
        <f>VLOOKUP(D151,'Tabella Z2'!H$6:L$65,IF('Calcolo del compenso'!B$21="Edilizia",3,IF('Calcolo del compenso'!B$21="Strutture",4,5)),FALSE)</f>
        <v>#N/A</v>
      </c>
    </row>
    <row r="152" spans="1:15" s="84" customFormat="1" x14ac:dyDescent="0.25">
      <c r="A152" s="170"/>
      <c r="B152" s="85" t="s">
        <v>220</v>
      </c>
      <c r="C152" s="225">
        <f>C$18</f>
        <v>0</v>
      </c>
      <c r="D152" s="163"/>
      <c r="E152" s="164"/>
      <c r="F152" s="233"/>
      <c r="G152" s="83"/>
      <c r="L152" s="95"/>
      <c r="M152" s="95"/>
      <c r="N152" s="95"/>
    </row>
    <row r="153" spans="1:15" s="84" customFormat="1" ht="15.75" thickBot="1" x14ac:dyDescent="0.3">
      <c r="A153" s="170"/>
      <c r="F153" s="234"/>
      <c r="G153" s="83"/>
    </row>
    <row r="154" spans="1:15" s="84" customFormat="1" ht="16.5" thickBot="1" x14ac:dyDescent="0.3">
      <c r="A154" s="171"/>
      <c r="B154" s="226" t="s">
        <v>60</v>
      </c>
      <c r="C154" s="226"/>
      <c r="D154" s="227" t="str">
        <f>IF(ISERROR(C152*O$21*O151*(0.03+10/C152^0.4)),"",C152*O$21*O151*(0.03+10/C152^0.4))</f>
        <v/>
      </c>
      <c r="E154" s="228" t="str">
        <f>IF(D154&lt;1000000,D154*0.25,"")</f>
        <v/>
      </c>
      <c r="F154" s="234"/>
      <c r="G154" s="83"/>
    </row>
    <row r="155" spans="1:15" s="88" customFormat="1" ht="15.75" x14ac:dyDescent="0.25">
      <c r="A155" s="87"/>
      <c r="B155" s="160" t="s">
        <v>190</v>
      </c>
      <c r="C155" s="160"/>
      <c r="D155" s="160"/>
      <c r="E155" s="160"/>
      <c r="F155" s="235"/>
      <c r="G155" s="89"/>
    </row>
    <row r="156" spans="1:15" s="84" customFormat="1" ht="15.75" thickBot="1" x14ac:dyDescent="0.3">
      <c r="F156" s="234"/>
      <c r="G156" s="83"/>
    </row>
    <row r="157" spans="1:15" s="84" customFormat="1" x14ac:dyDescent="0.25">
      <c r="A157" s="169">
        <v>20</v>
      </c>
      <c r="B157" s="223" t="s">
        <v>64</v>
      </c>
      <c r="C157" s="223"/>
      <c r="D157" s="224" t="s">
        <v>65</v>
      </c>
      <c r="F157" s="232"/>
      <c r="G157" s="83"/>
    </row>
    <row r="158" spans="1:15" s="84" customFormat="1" x14ac:dyDescent="0.25">
      <c r="A158" s="170"/>
      <c r="B158" s="85"/>
      <c r="C158" s="85"/>
      <c r="D158" s="161"/>
      <c r="E158" s="162"/>
      <c r="F158" s="233" t="str">
        <f>IF(ISERROR(VLOOKUP(D158,'Tabella Z2'!H$6:I$65,2,FALSE)),"",VLOOKUP(D158,'Tabella Z2'!H$6:I$65,2,FALSE))</f>
        <v/>
      </c>
      <c r="G158" s="83" t="s">
        <v>188</v>
      </c>
      <c r="L158" s="86" t="e">
        <f>VLOOKUP(B158,'Tabella Z2'!B$6:C$65,2,FALSE)</f>
        <v>#N/A</v>
      </c>
      <c r="M158" s="86" t="e">
        <f>VLOOKUP(C158,'Tabella Z2'!D$6:E$65,2,FALSE)</f>
        <v>#N/A</v>
      </c>
      <c r="N158" s="86" t="e">
        <f>VLOOKUP(C158,'Tabella Z2'!D$6:F$65,3,FALSE)</f>
        <v>#N/A</v>
      </c>
      <c r="O158" s="84" t="e">
        <f>VLOOKUP(D158,'Tabella Z2'!H$6:L$65,IF('Calcolo del compenso'!B$21="Edilizia",3,IF('Calcolo del compenso'!B$21="Strutture",4,5)),FALSE)</f>
        <v>#N/A</v>
      </c>
    </row>
    <row r="159" spans="1:15" s="84" customFormat="1" x14ac:dyDescent="0.25">
      <c r="A159" s="170"/>
      <c r="B159" s="85" t="s">
        <v>220</v>
      </c>
      <c r="C159" s="225">
        <f>C$18</f>
        <v>0</v>
      </c>
      <c r="D159" s="163"/>
      <c r="E159" s="164"/>
      <c r="F159" s="233"/>
      <c r="G159" s="83"/>
      <c r="L159" s="95"/>
      <c r="M159" s="95"/>
      <c r="N159" s="95"/>
    </row>
    <row r="160" spans="1:15" s="84" customFormat="1" ht="15.75" thickBot="1" x14ac:dyDescent="0.3">
      <c r="A160" s="170"/>
      <c r="F160" s="234"/>
      <c r="G160" s="83"/>
    </row>
    <row r="161" spans="1:15" s="84" customFormat="1" ht="16.5" thickBot="1" x14ac:dyDescent="0.3">
      <c r="A161" s="171"/>
      <c r="B161" s="237" t="s">
        <v>60</v>
      </c>
      <c r="C161" s="226"/>
      <c r="D161" s="227" t="str">
        <f>IF(ISERROR(C159*O$21*O158*(0.03+10/C159^0.4)),"",C159*O$21*O158*(0.03+10/C159^0.4))</f>
        <v/>
      </c>
      <c r="E161" s="228" t="str">
        <f>IF(D161&lt;1000000,D161*0.25,"")</f>
        <v/>
      </c>
      <c r="F161" s="234"/>
      <c r="G161" s="83"/>
    </row>
    <row r="162" spans="1:15" s="88" customFormat="1" ht="15.75" x14ac:dyDescent="0.25">
      <c r="A162" s="87"/>
      <c r="B162" s="160" t="s">
        <v>190</v>
      </c>
      <c r="C162" s="160"/>
      <c r="D162" s="160"/>
      <c r="E162" s="160"/>
      <c r="F162" s="235"/>
      <c r="G162" s="89"/>
    </row>
    <row r="163" spans="1:15" s="84" customFormat="1" ht="15.75" thickBot="1" x14ac:dyDescent="0.3">
      <c r="F163" s="234"/>
      <c r="G163" s="83"/>
    </row>
    <row r="164" spans="1:15" s="84" customFormat="1" x14ac:dyDescent="0.25">
      <c r="A164" s="169">
        <v>21</v>
      </c>
      <c r="B164" s="223" t="s">
        <v>64</v>
      </c>
      <c r="C164" s="223"/>
      <c r="D164" s="224" t="s">
        <v>65</v>
      </c>
      <c r="F164" s="232"/>
      <c r="G164" s="83"/>
    </row>
    <row r="165" spans="1:15" s="84" customFormat="1" x14ac:dyDescent="0.25">
      <c r="A165" s="170"/>
      <c r="B165" s="85"/>
      <c r="C165" s="85"/>
      <c r="D165" s="161"/>
      <c r="E165" s="162"/>
      <c r="F165" s="233" t="str">
        <f>IF(ISERROR(VLOOKUP(D165,'Tabella Z2'!H$6:I$65,2,FALSE)),"",VLOOKUP(D165,'Tabella Z2'!H$6:I$65,2,FALSE))</f>
        <v/>
      </c>
      <c r="G165" s="83" t="s">
        <v>188</v>
      </c>
      <c r="L165" s="86" t="e">
        <f>VLOOKUP(B165,'Tabella Z2'!B$6:C$65,2,FALSE)</f>
        <v>#N/A</v>
      </c>
      <c r="M165" s="86" t="e">
        <f>VLOOKUP(C165,'Tabella Z2'!D$6:E$65,2,FALSE)</f>
        <v>#N/A</v>
      </c>
      <c r="N165" s="86" t="e">
        <f>VLOOKUP(C165,'Tabella Z2'!D$6:F$65,3,FALSE)</f>
        <v>#N/A</v>
      </c>
      <c r="O165" s="84" t="e">
        <f>VLOOKUP(D165,'Tabella Z2'!H$6:L$65,IF('Calcolo del compenso'!B$21="Edilizia",3,IF('Calcolo del compenso'!B$21="Strutture",4,5)),FALSE)</f>
        <v>#N/A</v>
      </c>
    </row>
    <row r="166" spans="1:15" s="84" customFormat="1" x14ac:dyDescent="0.25">
      <c r="A166" s="170"/>
      <c r="B166" s="85" t="s">
        <v>220</v>
      </c>
      <c r="C166" s="225">
        <f>C$18</f>
        <v>0</v>
      </c>
      <c r="D166" s="163"/>
      <c r="E166" s="164"/>
      <c r="F166" s="233"/>
      <c r="G166" s="83"/>
      <c r="L166" s="95"/>
      <c r="M166" s="95"/>
      <c r="N166" s="95"/>
    </row>
    <row r="167" spans="1:15" s="84" customFormat="1" ht="15.75" thickBot="1" x14ac:dyDescent="0.3">
      <c r="A167" s="170"/>
      <c r="F167" s="234"/>
      <c r="G167" s="83"/>
    </row>
    <row r="168" spans="1:15" s="84" customFormat="1" ht="16.5" thickBot="1" x14ac:dyDescent="0.3">
      <c r="A168" s="171"/>
      <c r="B168" s="226" t="s">
        <v>60</v>
      </c>
      <c r="C168" s="226"/>
      <c r="D168" s="227" t="str">
        <f>IF(ISERROR(C166*O$21*O165*(0.03+10/C166^0.4)),"",C166*O$21*O165*(0.03+10/C166^0.4))</f>
        <v/>
      </c>
      <c r="E168" s="228" t="str">
        <f>IF(D168&lt;1000000,D168*0.25,"")</f>
        <v/>
      </c>
      <c r="F168" s="234"/>
      <c r="G168" s="83"/>
    </row>
    <row r="169" spans="1:15" s="88" customFormat="1" ht="15.75" x14ac:dyDescent="0.25">
      <c r="A169" s="87"/>
      <c r="B169" s="160" t="s">
        <v>190</v>
      </c>
      <c r="C169" s="160"/>
      <c r="D169" s="160"/>
      <c r="E169" s="160"/>
      <c r="F169" s="235"/>
      <c r="G169" s="89"/>
    </row>
    <row r="170" spans="1:15" s="84" customFormat="1" ht="15.75" thickBot="1" x14ac:dyDescent="0.3">
      <c r="F170" s="234"/>
      <c r="G170" s="83"/>
    </row>
    <row r="171" spans="1:15" s="84" customFormat="1" x14ac:dyDescent="0.25">
      <c r="A171" s="169">
        <v>22</v>
      </c>
      <c r="B171" s="223" t="s">
        <v>64</v>
      </c>
      <c r="C171" s="223"/>
      <c r="D171" s="224" t="s">
        <v>65</v>
      </c>
      <c r="F171" s="232"/>
      <c r="G171" s="83"/>
    </row>
    <row r="172" spans="1:15" s="84" customFormat="1" x14ac:dyDescent="0.25">
      <c r="A172" s="170"/>
      <c r="B172" s="85"/>
      <c r="C172" s="85"/>
      <c r="D172" s="161"/>
      <c r="E172" s="162"/>
      <c r="F172" s="233" t="str">
        <f>IF(ISERROR(VLOOKUP(D172,'Tabella Z2'!H$6:I$65,2,FALSE)),"",VLOOKUP(D172,'Tabella Z2'!H$6:I$65,2,FALSE))</f>
        <v/>
      </c>
      <c r="G172" s="83" t="s">
        <v>188</v>
      </c>
      <c r="L172" s="86" t="e">
        <f>VLOOKUP(B172,'Tabella Z2'!B$6:C$65,2,FALSE)</f>
        <v>#N/A</v>
      </c>
      <c r="M172" s="86" t="e">
        <f>VLOOKUP(C172,'Tabella Z2'!D$6:E$65,2,FALSE)</f>
        <v>#N/A</v>
      </c>
      <c r="N172" s="86" t="e">
        <f>VLOOKUP(C172,'Tabella Z2'!D$6:F$65,3,FALSE)</f>
        <v>#N/A</v>
      </c>
      <c r="O172" s="84" t="e">
        <f>VLOOKUP(D172,'Tabella Z2'!H$6:L$65,IF('Calcolo del compenso'!B$21="Edilizia",3,IF('Calcolo del compenso'!B$21="Strutture",4,5)),FALSE)</f>
        <v>#N/A</v>
      </c>
    </row>
    <row r="173" spans="1:15" s="84" customFormat="1" x14ac:dyDescent="0.25">
      <c r="A173" s="170"/>
      <c r="B173" s="85" t="s">
        <v>220</v>
      </c>
      <c r="C173" s="225">
        <f>C$18</f>
        <v>0</v>
      </c>
      <c r="D173" s="163"/>
      <c r="E173" s="164"/>
      <c r="F173" s="233"/>
      <c r="G173" s="83"/>
      <c r="L173" s="95"/>
      <c r="M173" s="95"/>
      <c r="N173" s="95"/>
    </row>
    <row r="174" spans="1:15" s="84" customFormat="1" ht="15.75" thickBot="1" x14ac:dyDescent="0.3">
      <c r="A174" s="170"/>
      <c r="F174" s="234"/>
      <c r="G174" s="83"/>
    </row>
    <row r="175" spans="1:15" s="84" customFormat="1" ht="16.5" thickBot="1" x14ac:dyDescent="0.3">
      <c r="A175" s="171"/>
      <c r="B175" s="226" t="s">
        <v>60</v>
      </c>
      <c r="C175" s="226"/>
      <c r="D175" s="227" t="str">
        <f>IF(ISERROR(C173*O$21*O172*(0.03+10/C173^0.4)),"",C173*O$21*O172*(0.03+10/C173^0.4))</f>
        <v/>
      </c>
      <c r="E175" s="228" t="str">
        <f>IF(D175&lt;1000000,D175*0.25,"")</f>
        <v/>
      </c>
      <c r="F175" s="234"/>
      <c r="G175" s="83"/>
    </row>
    <row r="176" spans="1:15" s="88" customFormat="1" ht="15.75" x14ac:dyDescent="0.25">
      <c r="A176" s="87"/>
      <c r="B176" s="160" t="s">
        <v>190</v>
      </c>
      <c r="C176" s="160"/>
      <c r="D176" s="160"/>
      <c r="E176" s="160"/>
      <c r="F176" s="235"/>
      <c r="G176" s="89"/>
    </row>
    <row r="177" spans="1:15" s="84" customFormat="1" ht="15.75" thickBot="1" x14ac:dyDescent="0.3">
      <c r="F177" s="234"/>
      <c r="G177" s="83"/>
    </row>
    <row r="178" spans="1:15" s="84" customFormat="1" x14ac:dyDescent="0.25">
      <c r="A178" s="169">
        <v>23</v>
      </c>
      <c r="B178" s="223" t="s">
        <v>64</v>
      </c>
      <c r="C178" s="223"/>
      <c r="D178" s="224" t="s">
        <v>65</v>
      </c>
      <c r="F178" s="232"/>
      <c r="G178" s="83"/>
    </row>
    <row r="179" spans="1:15" s="84" customFormat="1" x14ac:dyDescent="0.25">
      <c r="A179" s="170"/>
      <c r="B179" s="85"/>
      <c r="C179" s="85"/>
      <c r="D179" s="161"/>
      <c r="E179" s="162"/>
      <c r="F179" s="233" t="str">
        <f>IF(ISERROR(VLOOKUP(D179,'Tabella Z2'!H$6:I$65,2,FALSE)),"",VLOOKUP(D179,'Tabella Z2'!H$6:I$65,2,FALSE))</f>
        <v/>
      </c>
      <c r="G179" s="83" t="s">
        <v>188</v>
      </c>
      <c r="L179" s="86" t="e">
        <f>VLOOKUP(B179,'Tabella Z2'!B$6:C$65,2,FALSE)</f>
        <v>#N/A</v>
      </c>
      <c r="M179" s="86" t="e">
        <f>VLOOKUP(C179,'Tabella Z2'!D$6:E$65,2,FALSE)</f>
        <v>#N/A</v>
      </c>
      <c r="N179" s="86" t="e">
        <f>VLOOKUP(C179,'Tabella Z2'!D$6:F$65,3,FALSE)</f>
        <v>#N/A</v>
      </c>
      <c r="O179" s="84" t="e">
        <f>VLOOKUP(D179,'Tabella Z2'!H$6:L$65,IF('Calcolo del compenso'!B$21="Edilizia",3,IF('Calcolo del compenso'!B$21="Strutture",4,5)),FALSE)</f>
        <v>#N/A</v>
      </c>
    </row>
    <row r="180" spans="1:15" s="84" customFormat="1" x14ac:dyDescent="0.25">
      <c r="A180" s="170"/>
      <c r="B180" s="85" t="s">
        <v>220</v>
      </c>
      <c r="C180" s="225">
        <f>C$18</f>
        <v>0</v>
      </c>
      <c r="D180" s="163"/>
      <c r="E180" s="164"/>
      <c r="F180" s="233"/>
      <c r="G180" s="83"/>
      <c r="L180" s="95"/>
      <c r="M180" s="95"/>
      <c r="N180" s="95"/>
    </row>
    <row r="181" spans="1:15" s="84" customFormat="1" ht="15.75" thickBot="1" x14ac:dyDescent="0.3">
      <c r="A181" s="170"/>
      <c r="F181" s="234"/>
      <c r="G181" s="83"/>
    </row>
    <row r="182" spans="1:15" s="84" customFormat="1" ht="16.5" thickBot="1" x14ac:dyDescent="0.3">
      <c r="A182" s="171"/>
      <c r="B182" s="226" t="s">
        <v>60</v>
      </c>
      <c r="C182" s="226"/>
      <c r="D182" s="227" t="str">
        <f>IF(ISERROR(C180*O$21*O179*(0.03+10/C180^0.4)),"",C180*O$21*O179*(0.03+10/C180^0.4))</f>
        <v/>
      </c>
      <c r="E182" s="228" t="str">
        <f>IF(D182&lt;1000000,D182*0.25,"")</f>
        <v/>
      </c>
      <c r="F182" s="234"/>
      <c r="G182" s="83"/>
    </row>
    <row r="183" spans="1:15" s="88" customFormat="1" ht="15.75" x14ac:dyDescent="0.25">
      <c r="A183" s="87"/>
      <c r="B183" s="160" t="s">
        <v>190</v>
      </c>
      <c r="C183" s="160"/>
      <c r="D183" s="160"/>
      <c r="E183" s="160"/>
      <c r="F183" s="235"/>
      <c r="G183" s="89"/>
    </row>
    <row r="184" spans="1:15" s="84" customFormat="1" ht="15.75" thickBot="1" x14ac:dyDescent="0.3">
      <c r="F184" s="234"/>
      <c r="G184" s="83"/>
    </row>
    <row r="185" spans="1:15" s="84" customFormat="1" x14ac:dyDescent="0.25">
      <c r="A185" s="169">
        <v>24</v>
      </c>
      <c r="B185" s="223" t="s">
        <v>64</v>
      </c>
      <c r="C185" s="223"/>
      <c r="D185" s="224" t="s">
        <v>65</v>
      </c>
      <c r="F185" s="232"/>
      <c r="G185" s="83"/>
    </row>
    <row r="186" spans="1:15" s="84" customFormat="1" x14ac:dyDescent="0.25">
      <c r="A186" s="170"/>
      <c r="B186" s="85"/>
      <c r="C186" s="85"/>
      <c r="D186" s="161"/>
      <c r="E186" s="162"/>
      <c r="F186" s="233" t="str">
        <f>IF(ISERROR(VLOOKUP(D186,'Tabella Z2'!H$6:I$65,2,FALSE)),"",VLOOKUP(D186,'Tabella Z2'!H$6:I$65,2,FALSE))</f>
        <v/>
      </c>
      <c r="G186" s="83" t="s">
        <v>188</v>
      </c>
      <c r="L186" s="86" t="e">
        <f>VLOOKUP(B186,'Tabella Z2'!B$6:C$65,2,FALSE)</f>
        <v>#N/A</v>
      </c>
      <c r="M186" s="86" t="e">
        <f>VLOOKUP(C186,'Tabella Z2'!D$6:E$65,2,FALSE)</f>
        <v>#N/A</v>
      </c>
      <c r="N186" s="86" t="e">
        <f>VLOOKUP(C186,'Tabella Z2'!D$6:F$65,3,FALSE)</f>
        <v>#N/A</v>
      </c>
      <c r="O186" s="84" t="e">
        <f>VLOOKUP(D186,'Tabella Z2'!H$6:L$65,IF('Calcolo del compenso'!B$21="Edilizia",3,IF('Calcolo del compenso'!B$21="Strutture",4,5)),FALSE)</f>
        <v>#N/A</v>
      </c>
    </row>
    <row r="187" spans="1:15" s="84" customFormat="1" x14ac:dyDescent="0.25">
      <c r="A187" s="170"/>
      <c r="B187" s="85" t="s">
        <v>220</v>
      </c>
      <c r="C187" s="225">
        <f>C$18</f>
        <v>0</v>
      </c>
      <c r="D187" s="163"/>
      <c r="E187" s="164"/>
      <c r="F187" s="233"/>
      <c r="G187" s="83"/>
      <c r="L187" s="95"/>
      <c r="M187" s="95"/>
      <c r="N187" s="95"/>
    </row>
    <row r="188" spans="1:15" s="84" customFormat="1" ht="15.75" thickBot="1" x14ac:dyDescent="0.3">
      <c r="A188" s="170"/>
      <c r="F188" s="234"/>
      <c r="G188" s="83"/>
    </row>
    <row r="189" spans="1:15" s="84" customFormat="1" ht="16.5" thickBot="1" x14ac:dyDescent="0.3">
      <c r="A189" s="171"/>
      <c r="B189" s="226" t="s">
        <v>60</v>
      </c>
      <c r="C189" s="226"/>
      <c r="D189" s="227" t="str">
        <f>IF(ISERROR(C187*O$21*O186*(0.03+10/C187^0.4)),"",C187*O$21*O186*(0.03+10/C187^0.4))</f>
        <v/>
      </c>
      <c r="E189" s="228" t="str">
        <f>IF(D189&lt;1000000,D189*0.25,"")</f>
        <v/>
      </c>
      <c r="F189" s="234"/>
      <c r="G189" s="83"/>
    </row>
    <row r="190" spans="1:15" s="88" customFormat="1" ht="15.75" x14ac:dyDescent="0.25">
      <c r="A190" s="87"/>
      <c r="B190" s="160" t="s">
        <v>190</v>
      </c>
      <c r="C190" s="160"/>
      <c r="D190" s="160"/>
      <c r="E190" s="160"/>
      <c r="F190" s="235"/>
      <c r="G190" s="89"/>
    </row>
    <row r="191" spans="1:15" s="84" customFormat="1" ht="15.75" thickBot="1" x14ac:dyDescent="0.3">
      <c r="F191" s="234"/>
      <c r="G191" s="83"/>
    </row>
    <row r="192" spans="1:15" s="84" customFormat="1" x14ac:dyDescent="0.25">
      <c r="A192" s="169">
        <v>25</v>
      </c>
      <c r="B192" s="223" t="s">
        <v>64</v>
      </c>
      <c r="C192" s="223"/>
      <c r="D192" s="224" t="s">
        <v>65</v>
      </c>
      <c r="F192" s="232"/>
      <c r="G192" s="83"/>
    </row>
    <row r="193" spans="1:15" s="84" customFormat="1" x14ac:dyDescent="0.25">
      <c r="A193" s="170"/>
      <c r="B193" s="85"/>
      <c r="C193" s="85"/>
      <c r="D193" s="161"/>
      <c r="E193" s="162"/>
      <c r="F193" s="233" t="str">
        <f>IF(ISERROR(VLOOKUP(D193,'Tabella Z2'!H$6:I$65,2,FALSE)),"",VLOOKUP(D193,'Tabella Z2'!H$6:I$65,2,FALSE))</f>
        <v/>
      </c>
      <c r="G193" s="83" t="s">
        <v>188</v>
      </c>
      <c r="L193" s="86" t="e">
        <f>VLOOKUP(B193,'Tabella Z2'!B$6:C$65,2,FALSE)</f>
        <v>#N/A</v>
      </c>
      <c r="M193" s="86" t="e">
        <f>VLOOKUP(C193,'Tabella Z2'!D$6:E$65,2,FALSE)</f>
        <v>#N/A</v>
      </c>
      <c r="N193" s="86" t="e">
        <f>VLOOKUP(C193,'Tabella Z2'!D$6:F$65,3,FALSE)</f>
        <v>#N/A</v>
      </c>
      <c r="O193" s="84" t="e">
        <f>VLOOKUP(D193,'Tabella Z2'!H$6:L$65,IF('Calcolo del compenso'!B$21="Edilizia",3,IF('Calcolo del compenso'!B$21="Strutture",4,5)),FALSE)</f>
        <v>#N/A</v>
      </c>
    </row>
    <row r="194" spans="1:15" s="84" customFormat="1" x14ac:dyDescent="0.25">
      <c r="A194" s="170"/>
      <c r="B194" s="85" t="s">
        <v>220</v>
      </c>
      <c r="C194" s="225">
        <f>C$18</f>
        <v>0</v>
      </c>
      <c r="D194" s="163"/>
      <c r="E194" s="164"/>
      <c r="F194" s="233"/>
      <c r="G194" s="83"/>
      <c r="L194" s="95"/>
      <c r="M194" s="95"/>
      <c r="N194" s="95"/>
    </row>
    <row r="195" spans="1:15" s="84" customFormat="1" ht="15.75" thickBot="1" x14ac:dyDescent="0.3">
      <c r="A195" s="170"/>
      <c r="F195" s="234"/>
      <c r="G195" s="83"/>
    </row>
    <row r="196" spans="1:15" s="84" customFormat="1" ht="16.5" thickBot="1" x14ac:dyDescent="0.3">
      <c r="A196" s="171"/>
      <c r="B196" s="226" t="s">
        <v>60</v>
      </c>
      <c r="C196" s="226"/>
      <c r="D196" s="227" t="str">
        <f>IF(ISERROR(C194*O$21*O193*(0.03+10/C194^0.4)),"",C194*O$21*O193*(0.03+10/C194^0.4))</f>
        <v/>
      </c>
      <c r="E196" s="228" t="str">
        <f>IF(D196&lt;1000000,D196*0.25,"")</f>
        <v/>
      </c>
      <c r="F196" s="234"/>
      <c r="G196" s="83"/>
    </row>
    <row r="197" spans="1:15" s="88" customFormat="1" ht="15.75" x14ac:dyDescent="0.25">
      <c r="A197" s="87"/>
      <c r="B197" s="160" t="s">
        <v>190</v>
      </c>
      <c r="C197" s="160"/>
      <c r="D197" s="160"/>
      <c r="E197" s="160"/>
      <c r="F197" s="235"/>
      <c r="G197" s="89"/>
    </row>
    <row r="198" spans="1:15" s="84" customFormat="1" ht="15.75" thickBot="1" x14ac:dyDescent="0.3">
      <c r="F198" s="229"/>
      <c r="G198" s="83"/>
    </row>
    <row r="199" spans="1:15" s="91" customFormat="1" ht="18.75" x14ac:dyDescent="0.25">
      <c r="A199" s="2"/>
      <c r="B199" s="176" t="s">
        <v>192</v>
      </c>
      <c r="C199" s="138"/>
      <c r="D199" s="90">
        <f>SUM(D24:D198)</f>
        <v>0</v>
      </c>
      <c r="E199" s="146">
        <f>SUM(E23:E198)</f>
        <v>0</v>
      </c>
      <c r="F199" s="236"/>
      <c r="G199" s="82"/>
    </row>
    <row r="200" spans="1:15" s="91" customFormat="1" ht="19.5" thickBot="1" x14ac:dyDescent="0.35">
      <c r="A200" s="2"/>
      <c r="B200" s="177"/>
      <c r="C200" s="139"/>
      <c r="D200" s="181">
        <f>+E199+D199</f>
        <v>0</v>
      </c>
      <c r="E200" s="182"/>
      <c r="F200" s="236"/>
      <c r="G200" s="82"/>
    </row>
    <row r="202" spans="1:15" x14ac:dyDescent="0.25">
      <c r="B202" s="2" t="s">
        <v>204</v>
      </c>
      <c r="C202" s="2"/>
      <c r="D202" s="96">
        <f>+D200*0.05</f>
        <v>0</v>
      </c>
      <c r="E202" s="97">
        <f>(D200+D202)*0.22</f>
        <v>0</v>
      </c>
    </row>
    <row r="203" spans="1:15" ht="18.75" x14ac:dyDescent="0.3">
      <c r="B203" s="93" t="s">
        <v>203</v>
      </c>
      <c r="C203" s="93"/>
      <c r="D203" s="183">
        <f>+D202+E202+D200</f>
        <v>0</v>
      </c>
      <c r="E203" s="183"/>
    </row>
    <row r="206" spans="1:15" ht="15.75" x14ac:dyDescent="0.25">
      <c r="B206" s="152" t="s">
        <v>228</v>
      </c>
      <c r="D206" s="175" t="s">
        <v>90</v>
      </c>
      <c r="E206" s="175"/>
      <c r="G206" s="82" t="s">
        <v>188</v>
      </c>
    </row>
    <row r="207" spans="1:15" ht="15.75" x14ac:dyDescent="0.25">
      <c r="B207" s="151" t="str">
        <f>C9</f>
        <v>…...........................................................................................................................................</v>
      </c>
      <c r="D207" s="179" t="str">
        <f>C1</f>
        <v>…...........................................................................................................................................</v>
      </c>
      <c r="E207" s="180"/>
      <c r="G207" s="82" t="s">
        <v>188</v>
      </c>
    </row>
    <row r="208" spans="1:15" ht="15.75" x14ac:dyDescent="0.25">
      <c r="D208" s="175"/>
      <c r="E208" s="175"/>
    </row>
    <row r="209" spans="4:5" ht="15.75" x14ac:dyDescent="0.25">
      <c r="D209" s="175"/>
      <c r="E209" s="175"/>
    </row>
    <row r="210" spans="4:5" x14ac:dyDescent="0.25">
      <c r="D210" s="178" t="s">
        <v>91</v>
      </c>
      <c r="E210" s="178"/>
    </row>
  </sheetData>
  <sheetProtection algorithmName="SHA-512" hashValue="5KRMXWkzpRS6oio6icoUvxQKIG7dSUAqdXnoZg/AJ408HsPTgqPNeXuoDrLis6i7iJWPlQSR9rsyygpu3UQUHw==" saltValue="I6J89IspAPJQyQ9Bw0DKiw==" spinCount="100000" sheet="1" formatRows="0" deleteRows="0"/>
  <protectedRanges>
    <protectedRange sqref="D207" name="Intervallo34"/>
    <protectedRange sqref="B206:B207" name="Intervallo33"/>
    <protectedRange sqref="C26 B25:B26 E25:E26 C25:D25 C33 B32:B33 E32:E33 C32:D32 C40 B39:B40 E39:E40 C39:D39 C47 B46:B47 E46:E47 C46:D46 C54 B53:B54 E53:E54 C53:D53 C61 B60:B61 E60:E61 C60:D60 C68 B67:B68 E67:E68 C67:D67 C75 B74:B75 E74:E75 C74:D74 C82 B81:B82 E81:E82 C81:D81 C89 B88:B89 E88:E89 C88:D88 C96 B95:B96 E95:E96 C95:D95 C103 B102:B103 E102:E103 C102:D102 C110 B109:B110 E109:E110 C109:D109 C117 B116:B117 E116:E117 C116:D116 C124 B123:B124 E123:E124 C123:D123 C131 B130:B131 E130:E131 C130:D130 C138 B137:B138 E137:E138 C137:D137 C145 B144:B145 E144:E145 C144:D144 C152 B151:B152 E151:E152 C151:D151 C159 B158:B159 E158:E159 C158:D158 C173 B172:B173 E172:E173 C172:D172 C180 B179:B180 E179:E180 C179:D179 C187 B186:B187 E186:E187 C186:D186 C194 B193:B194 E193:E194 C193:D193 C166 B165:B166 E165:E166 C165:D165" name="Intervallo1"/>
    <protectedRange sqref="L21:N22 L25:N26 B21:B22 C21:D21 F21 C22 L32:N33 L39:N40 L46:N47 L53:N54 L60:N61 L67:N68 L74:N75 L81:N82 L88:N89 L95:N96 L102:N103 L109:N110 L116:N117 L123:N124 L130:N131 L137:N138 L144:N145 L151:N152 L158:N159 L165:N166 L172:N173 L179:N180 L186:N187 L193:N194" name="Intervallo2"/>
    <protectedRange sqref="D18" name="Intervallo3"/>
    <protectedRange sqref="E9" name="Intervallo4"/>
    <protectedRange sqref="E7" name="Intervallo5"/>
    <protectedRange sqref="E5" name="Intervallo6"/>
    <protectedRange sqref="E3" name="Intervallo7"/>
    <protectedRange sqref="C1 E1 C3 C5 C7 C11 C9" name="Intervallo8"/>
  </protectedRanges>
  <mergeCells count="137">
    <mergeCell ref="B78:E78"/>
    <mergeCell ref="A87:A91"/>
    <mergeCell ref="A94:A98"/>
    <mergeCell ref="D203:E203"/>
    <mergeCell ref="B197:E197"/>
    <mergeCell ref="B169:E169"/>
    <mergeCell ref="B176:E176"/>
    <mergeCell ref="B183:E183"/>
    <mergeCell ref="B190:E190"/>
    <mergeCell ref="B127:E127"/>
    <mergeCell ref="B134:E134"/>
    <mergeCell ref="B141:E141"/>
    <mergeCell ref="B148:E148"/>
    <mergeCell ref="B155:E155"/>
    <mergeCell ref="B92:E92"/>
    <mergeCell ref="B99:E99"/>
    <mergeCell ref="D210:E210"/>
    <mergeCell ref="D206:E206"/>
    <mergeCell ref="D207:E207"/>
    <mergeCell ref="D208:E208"/>
    <mergeCell ref="D200:E200"/>
    <mergeCell ref="A122:A126"/>
    <mergeCell ref="B113:E113"/>
    <mergeCell ref="B106:E106"/>
    <mergeCell ref="B120:E120"/>
    <mergeCell ref="A157:A161"/>
    <mergeCell ref="D109:E110"/>
    <mergeCell ref="D123:E124"/>
    <mergeCell ref="D137:E138"/>
    <mergeCell ref="B140:C140"/>
    <mergeCell ref="D144:E145"/>
    <mergeCell ref="B196:C196"/>
    <mergeCell ref="A80:A84"/>
    <mergeCell ref="A45:A49"/>
    <mergeCell ref="A31:A35"/>
    <mergeCell ref="A38:A42"/>
    <mergeCell ref="B14:E14"/>
    <mergeCell ref="D209:E209"/>
    <mergeCell ref="B199:B200"/>
    <mergeCell ref="A59:A63"/>
    <mergeCell ref="A52:A56"/>
    <mergeCell ref="A24:A28"/>
    <mergeCell ref="A192:A196"/>
    <mergeCell ref="A185:A189"/>
    <mergeCell ref="A178:A182"/>
    <mergeCell ref="A171:A175"/>
    <mergeCell ref="A150:A154"/>
    <mergeCell ref="A164:A168"/>
    <mergeCell ref="A129:A133"/>
    <mergeCell ref="A136:A140"/>
    <mergeCell ref="A143:A147"/>
    <mergeCell ref="A66:A70"/>
    <mergeCell ref="A101:A105"/>
    <mergeCell ref="A108:A112"/>
    <mergeCell ref="A115:A119"/>
    <mergeCell ref="B85:E85"/>
    <mergeCell ref="C18:D18"/>
    <mergeCell ref="D21:E21"/>
    <mergeCell ref="A73:A77"/>
    <mergeCell ref="B29:E29"/>
    <mergeCell ref="F53:F54"/>
    <mergeCell ref="B56:C56"/>
    <mergeCell ref="D60:E61"/>
    <mergeCell ref="F60:F61"/>
    <mergeCell ref="B63:C63"/>
    <mergeCell ref="B35:C35"/>
    <mergeCell ref="D39:E40"/>
    <mergeCell ref="F39:F40"/>
    <mergeCell ref="B42:C42"/>
    <mergeCell ref="D46:E47"/>
    <mergeCell ref="F46:F47"/>
    <mergeCell ref="B36:E36"/>
    <mergeCell ref="B43:E43"/>
    <mergeCell ref="B50:E50"/>
    <mergeCell ref="B57:E57"/>
    <mergeCell ref="B64:E64"/>
    <mergeCell ref="B49:C49"/>
    <mergeCell ref="D67:E68"/>
    <mergeCell ref="B71:E71"/>
    <mergeCell ref="F67:F68"/>
    <mergeCell ref="B70:C70"/>
    <mergeCell ref="D74:E75"/>
    <mergeCell ref="F74:F75"/>
    <mergeCell ref="B77:C77"/>
    <mergeCell ref="B28:C28"/>
    <mergeCell ref="D25:E26"/>
    <mergeCell ref="F25:F26"/>
    <mergeCell ref="D32:E33"/>
    <mergeCell ref="F32:F33"/>
    <mergeCell ref="D53:E54"/>
    <mergeCell ref="F95:F96"/>
    <mergeCell ref="B98:C98"/>
    <mergeCell ref="D102:E103"/>
    <mergeCell ref="F102:F103"/>
    <mergeCell ref="B105:C105"/>
    <mergeCell ref="F81:F82"/>
    <mergeCell ref="B84:C84"/>
    <mergeCell ref="D88:E89"/>
    <mergeCell ref="F88:F89"/>
    <mergeCell ref="B91:C91"/>
    <mergeCell ref="D81:E82"/>
    <mergeCell ref="D95:E96"/>
    <mergeCell ref="D130:E131"/>
    <mergeCell ref="F130:F131"/>
    <mergeCell ref="B133:C133"/>
    <mergeCell ref="B189:C189"/>
    <mergeCell ref="D193:E194"/>
    <mergeCell ref="F193:F194"/>
    <mergeCell ref="F109:F110"/>
    <mergeCell ref="B112:C112"/>
    <mergeCell ref="D116:E117"/>
    <mergeCell ref="F116:F117"/>
    <mergeCell ref="B119:C119"/>
    <mergeCell ref="B15:E15"/>
    <mergeCell ref="B162:E162"/>
    <mergeCell ref="B175:C175"/>
    <mergeCell ref="D179:E180"/>
    <mergeCell ref="F179:F180"/>
    <mergeCell ref="B182:C182"/>
    <mergeCell ref="D186:E187"/>
    <mergeCell ref="F186:F187"/>
    <mergeCell ref="B161:C161"/>
    <mergeCell ref="D165:E166"/>
    <mergeCell ref="F165:F166"/>
    <mergeCell ref="B168:C168"/>
    <mergeCell ref="D172:E173"/>
    <mergeCell ref="F172:F173"/>
    <mergeCell ref="D151:E152"/>
    <mergeCell ref="F151:F152"/>
    <mergeCell ref="B154:C154"/>
    <mergeCell ref="D158:E159"/>
    <mergeCell ref="F158:F159"/>
    <mergeCell ref="F137:F138"/>
    <mergeCell ref="F144:F145"/>
    <mergeCell ref="B147:C147"/>
    <mergeCell ref="F123:F124"/>
    <mergeCell ref="B126:C126"/>
  </mergeCells>
  <conditionalFormatting sqref="D28">
    <cfRule type="containsText" dxfId="51" priority="535" stopIfTrue="1" operator="containsText" text="Controllare">
      <formula>NOT(ISERROR(SEARCH("Controllare",D28)))</formula>
    </cfRule>
  </conditionalFormatting>
  <conditionalFormatting sqref="E28">
    <cfRule type="containsText" dxfId="50" priority="534" stopIfTrue="1" operator="containsText" text="Controllare">
      <formula>NOT(ISERROR(SEARCH("Controllare",E28)))</formula>
    </cfRule>
  </conditionalFormatting>
  <conditionalFormatting sqref="D199">
    <cfRule type="containsText" dxfId="49" priority="505" stopIfTrue="1" operator="containsText" text="Controllare">
      <formula>NOT(ISERROR(SEARCH("Controllare",D199)))</formula>
    </cfRule>
  </conditionalFormatting>
  <conditionalFormatting sqref="E199">
    <cfRule type="containsText" dxfId="48" priority="504" stopIfTrue="1" operator="containsText" text="Controllare">
      <formula>NOT(ISERROR(SEARCH("Controllare",E199)))</formula>
    </cfRule>
  </conditionalFormatting>
  <conditionalFormatting sqref="E35">
    <cfRule type="containsText" dxfId="47" priority="71" stopIfTrue="1" operator="containsText" text="Controllare">
      <formula>NOT(ISERROR(SEARCH("Controllare",E35)))</formula>
    </cfRule>
  </conditionalFormatting>
  <conditionalFormatting sqref="E119">
    <cfRule type="containsText" dxfId="46" priority="47" stopIfTrue="1" operator="containsText" text="Controllare">
      <formula>NOT(ISERROR(SEARCH("Controllare",E119)))</formula>
    </cfRule>
  </conditionalFormatting>
  <conditionalFormatting sqref="E42">
    <cfRule type="containsText" dxfId="45" priority="69" stopIfTrue="1" operator="containsText" text="Controllare">
      <formula>NOT(ISERROR(SEARCH("Controllare",E42)))</formula>
    </cfRule>
  </conditionalFormatting>
  <conditionalFormatting sqref="E49">
    <cfRule type="containsText" dxfId="44" priority="67" stopIfTrue="1" operator="containsText" text="Controllare">
      <formula>NOT(ISERROR(SEARCH("Controllare",E49)))</formula>
    </cfRule>
  </conditionalFormatting>
  <conditionalFormatting sqref="E126">
    <cfRule type="containsText" dxfId="43" priority="45" stopIfTrue="1" operator="containsText" text="Controllare">
      <formula>NOT(ISERROR(SEARCH("Controllare",E126)))</formula>
    </cfRule>
  </conditionalFormatting>
  <conditionalFormatting sqref="E56">
    <cfRule type="containsText" dxfId="42" priority="65" stopIfTrue="1" operator="containsText" text="Controllare">
      <formula>NOT(ISERROR(SEARCH("Controllare",E56)))</formula>
    </cfRule>
  </conditionalFormatting>
  <conditionalFormatting sqref="E63">
    <cfRule type="containsText" dxfId="41" priority="63" stopIfTrue="1" operator="containsText" text="Controllare">
      <formula>NOT(ISERROR(SEARCH("Controllare",E63)))</formula>
    </cfRule>
  </conditionalFormatting>
  <conditionalFormatting sqref="E133">
    <cfRule type="containsText" dxfId="40" priority="43" stopIfTrue="1" operator="containsText" text="Controllare">
      <formula>NOT(ISERROR(SEARCH("Controllare",E133)))</formula>
    </cfRule>
  </conditionalFormatting>
  <conditionalFormatting sqref="E70">
    <cfRule type="containsText" dxfId="39" priority="61" stopIfTrue="1" operator="containsText" text="Controllare">
      <formula>NOT(ISERROR(SEARCH("Controllare",E70)))</formula>
    </cfRule>
  </conditionalFormatting>
  <conditionalFormatting sqref="E77">
    <cfRule type="containsText" dxfId="38" priority="59" stopIfTrue="1" operator="containsText" text="Controllare">
      <formula>NOT(ISERROR(SEARCH("Controllare",E77)))</formula>
    </cfRule>
  </conditionalFormatting>
  <conditionalFormatting sqref="E140">
    <cfRule type="containsText" dxfId="37" priority="41" stopIfTrue="1" operator="containsText" text="Controllare">
      <formula>NOT(ISERROR(SEARCH("Controllare",E140)))</formula>
    </cfRule>
  </conditionalFormatting>
  <conditionalFormatting sqref="E84">
    <cfRule type="containsText" dxfId="36" priority="57" stopIfTrue="1" operator="containsText" text="Controllare">
      <formula>NOT(ISERROR(SEARCH("Controllare",E84)))</formula>
    </cfRule>
  </conditionalFormatting>
  <conditionalFormatting sqref="E91">
    <cfRule type="containsText" dxfId="35" priority="55" stopIfTrue="1" operator="containsText" text="Controllare">
      <formula>NOT(ISERROR(SEARCH("Controllare",E91)))</formula>
    </cfRule>
  </conditionalFormatting>
  <conditionalFormatting sqref="E147">
    <cfRule type="containsText" dxfId="34" priority="39" stopIfTrue="1" operator="containsText" text="Controllare">
      <formula>NOT(ISERROR(SEARCH("Controllare",E147)))</formula>
    </cfRule>
  </conditionalFormatting>
  <conditionalFormatting sqref="E98">
    <cfRule type="containsText" dxfId="33" priority="53" stopIfTrue="1" operator="containsText" text="Controllare">
      <formula>NOT(ISERROR(SEARCH("Controllare",E98)))</formula>
    </cfRule>
  </conditionalFormatting>
  <conditionalFormatting sqref="E105">
    <cfRule type="containsText" dxfId="32" priority="51" stopIfTrue="1" operator="containsText" text="Controllare">
      <formula>NOT(ISERROR(SEARCH("Controllare",E105)))</formula>
    </cfRule>
  </conditionalFormatting>
  <conditionalFormatting sqref="E154">
    <cfRule type="containsText" dxfId="31" priority="37" stopIfTrue="1" operator="containsText" text="Controllare">
      <formula>NOT(ISERROR(SEARCH("Controllare",E154)))</formula>
    </cfRule>
  </conditionalFormatting>
  <conditionalFormatting sqref="E112">
    <cfRule type="containsText" dxfId="30" priority="49" stopIfTrue="1" operator="containsText" text="Controllare">
      <formula>NOT(ISERROR(SEARCH("Controllare",E112)))</formula>
    </cfRule>
  </conditionalFormatting>
  <conditionalFormatting sqref="E161">
    <cfRule type="containsText" dxfId="29" priority="35" stopIfTrue="1" operator="containsText" text="Controllare">
      <formula>NOT(ISERROR(SEARCH("Controllare",E161)))</formula>
    </cfRule>
  </conditionalFormatting>
  <conditionalFormatting sqref="E168">
    <cfRule type="containsText" dxfId="28" priority="33" stopIfTrue="1" operator="containsText" text="Controllare">
      <formula>NOT(ISERROR(SEARCH("Controllare",E168)))</formula>
    </cfRule>
  </conditionalFormatting>
  <conditionalFormatting sqref="E175">
    <cfRule type="containsText" dxfId="27" priority="31" stopIfTrue="1" operator="containsText" text="Controllare">
      <formula>NOT(ISERROR(SEARCH("Controllare",E175)))</formula>
    </cfRule>
  </conditionalFormatting>
  <conditionalFormatting sqref="E182">
    <cfRule type="containsText" dxfId="26" priority="29" stopIfTrue="1" operator="containsText" text="Controllare">
      <formula>NOT(ISERROR(SEARCH("Controllare",E182)))</formula>
    </cfRule>
  </conditionalFormatting>
  <conditionalFormatting sqref="E189">
    <cfRule type="containsText" dxfId="25" priority="27" stopIfTrue="1" operator="containsText" text="Controllare">
      <formula>NOT(ISERROR(SEARCH("Controllare",E189)))</formula>
    </cfRule>
  </conditionalFormatting>
  <conditionalFormatting sqref="E196">
    <cfRule type="containsText" dxfId="24" priority="25" stopIfTrue="1" operator="containsText" text="Controllare">
      <formula>NOT(ISERROR(SEARCH("Controllare",E196)))</formula>
    </cfRule>
  </conditionalFormatting>
  <conditionalFormatting sqref="D35">
    <cfRule type="containsText" dxfId="23" priority="24" stopIfTrue="1" operator="containsText" text="Controllare">
      <formula>NOT(ISERROR(SEARCH("Controllare",D35)))</formula>
    </cfRule>
  </conditionalFormatting>
  <conditionalFormatting sqref="D42">
    <cfRule type="containsText" dxfId="22" priority="23" stopIfTrue="1" operator="containsText" text="Controllare">
      <formula>NOT(ISERROR(SEARCH("Controllare",D42)))</formula>
    </cfRule>
  </conditionalFormatting>
  <conditionalFormatting sqref="D49">
    <cfRule type="containsText" dxfId="21" priority="22" stopIfTrue="1" operator="containsText" text="Controllare">
      <formula>NOT(ISERROR(SEARCH("Controllare",D49)))</formula>
    </cfRule>
  </conditionalFormatting>
  <conditionalFormatting sqref="D56">
    <cfRule type="containsText" dxfId="20" priority="21" stopIfTrue="1" operator="containsText" text="Controllare">
      <formula>NOT(ISERROR(SEARCH("Controllare",D56)))</formula>
    </cfRule>
  </conditionalFormatting>
  <conditionalFormatting sqref="D63">
    <cfRule type="containsText" dxfId="19" priority="20" stopIfTrue="1" operator="containsText" text="Controllare">
      <formula>NOT(ISERROR(SEARCH("Controllare",D63)))</formula>
    </cfRule>
  </conditionalFormatting>
  <conditionalFormatting sqref="D70">
    <cfRule type="containsText" dxfId="18" priority="19" stopIfTrue="1" operator="containsText" text="Controllare">
      <formula>NOT(ISERROR(SEARCH("Controllare",D70)))</formula>
    </cfRule>
  </conditionalFormatting>
  <conditionalFormatting sqref="D77">
    <cfRule type="containsText" dxfId="17" priority="18" stopIfTrue="1" operator="containsText" text="Controllare">
      <formula>NOT(ISERROR(SEARCH("Controllare",D77)))</formula>
    </cfRule>
  </conditionalFormatting>
  <conditionalFormatting sqref="D84">
    <cfRule type="containsText" dxfId="16" priority="17" stopIfTrue="1" operator="containsText" text="Controllare">
      <formula>NOT(ISERROR(SEARCH("Controllare",D84)))</formula>
    </cfRule>
  </conditionalFormatting>
  <conditionalFormatting sqref="D91">
    <cfRule type="containsText" dxfId="15" priority="16" stopIfTrue="1" operator="containsText" text="Controllare">
      <formula>NOT(ISERROR(SEARCH("Controllare",D91)))</formula>
    </cfRule>
  </conditionalFormatting>
  <conditionalFormatting sqref="D98">
    <cfRule type="containsText" dxfId="14" priority="15" stopIfTrue="1" operator="containsText" text="Controllare">
      <formula>NOT(ISERROR(SEARCH("Controllare",D98)))</formula>
    </cfRule>
  </conditionalFormatting>
  <conditionalFormatting sqref="D105">
    <cfRule type="containsText" dxfId="13" priority="14" stopIfTrue="1" operator="containsText" text="Controllare">
      <formula>NOT(ISERROR(SEARCH("Controllare",D105)))</formula>
    </cfRule>
  </conditionalFormatting>
  <conditionalFormatting sqref="D112">
    <cfRule type="containsText" dxfId="12" priority="13" stopIfTrue="1" operator="containsText" text="Controllare">
      <formula>NOT(ISERROR(SEARCH("Controllare",D112)))</formula>
    </cfRule>
  </conditionalFormatting>
  <conditionalFormatting sqref="D119">
    <cfRule type="containsText" dxfId="11" priority="12" stopIfTrue="1" operator="containsText" text="Controllare">
      <formula>NOT(ISERROR(SEARCH("Controllare",D119)))</formula>
    </cfRule>
  </conditionalFormatting>
  <conditionalFormatting sqref="D126">
    <cfRule type="containsText" dxfId="10" priority="11" stopIfTrue="1" operator="containsText" text="Controllare">
      <formula>NOT(ISERROR(SEARCH("Controllare",D126)))</formula>
    </cfRule>
  </conditionalFormatting>
  <conditionalFormatting sqref="D133">
    <cfRule type="containsText" dxfId="9" priority="10" stopIfTrue="1" operator="containsText" text="Controllare">
      <formula>NOT(ISERROR(SEARCH("Controllare",D133)))</formula>
    </cfRule>
  </conditionalFormatting>
  <conditionalFormatting sqref="D140">
    <cfRule type="containsText" dxfId="8" priority="9" stopIfTrue="1" operator="containsText" text="Controllare">
      <formula>NOT(ISERROR(SEARCH("Controllare",D140)))</formula>
    </cfRule>
  </conditionalFormatting>
  <conditionalFormatting sqref="D147">
    <cfRule type="containsText" dxfId="7" priority="8" stopIfTrue="1" operator="containsText" text="Controllare">
      <formula>NOT(ISERROR(SEARCH("Controllare",D147)))</formula>
    </cfRule>
  </conditionalFormatting>
  <conditionalFormatting sqref="D154">
    <cfRule type="containsText" dxfId="6" priority="7" stopIfTrue="1" operator="containsText" text="Controllare">
      <formula>NOT(ISERROR(SEARCH("Controllare",D154)))</formula>
    </cfRule>
  </conditionalFormatting>
  <conditionalFormatting sqref="D161">
    <cfRule type="containsText" dxfId="5" priority="6" stopIfTrue="1" operator="containsText" text="Controllare">
      <formula>NOT(ISERROR(SEARCH("Controllare",D161)))</formula>
    </cfRule>
  </conditionalFormatting>
  <conditionalFormatting sqref="D168">
    <cfRule type="containsText" dxfId="4" priority="5" stopIfTrue="1" operator="containsText" text="Controllare">
      <formula>NOT(ISERROR(SEARCH("Controllare",D168)))</formula>
    </cfRule>
  </conditionalFormatting>
  <conditionalFormatting sqref="D175">
    <cfRule type="containsText" dxfId="3" priority="4" stopIfTrue="1" operator="containsText" text="Controllare">
      <formula>NOT(ISERROR(SEARCH("Controllare",D175)))</formula>
    </cfRule>
  </conditionalFormatting>
  <conditionalFormatting sqref="D182">
    <cfRule type="containsText" dxfId="2" priority="3" stopIfTrue="1" operator="containsText" text="Controllare">
      <formula>NOT(ISERROR(SEARCH("Controllare",D182)))</formula>
    </cfRule>
  </conditionalFormatting>
  <conditionalFormatting sqref="D189">
    <cfRule type="containsText" dxfId="1" priority="2" stopIfTrue="1" operator="containsText" text="Controllare">
      <formula>NOT(ISERROR(SEARCH("Controllare",D189)))</formula>
    </cfRule>
  </conditionalFormatting>
  <conditionalFormatting sqref="D196">
    <cfRule type="containsText" dxfId="0" priority="1" stopIfTrue="1" operator="containsText" text="Controllare">
      <formula>NOT(ISERROR(SEARCH("Controllare",D196)))</formula>
    </cfRule>
  </conditionalFormatting>
  <dataValidations count="3">
    <dataValidation type="list" allowBlank="1" showInputMessage="1" showErrorMessage="1" sqref="B21" xr:uid="{AA923E41-C100-4D2F-9416-BDC73BFE5282}">
      <formula1>"Edilizia,Strutture,Impianti"</formula1>
    </dataValidation>
    <dataValidation type="list" allowBlank="1" showInputMessage="1" showErrorMessage="1" sqref="B172 B25 B179 B186 B32 B39 B46 B53 B60 B67 B74 B81 B88 B95 B102 B109 B116 B123 B130 B137 B144 B151 B158 B193 B165" xr:uid="{5C7078BD-3285-404A-8EDE-BBB1C0EABC4C}">
      <formula1>"Attività propedeutiche alla progettazione,Progettazione,Direzione dell'esecuzione,Verifiche e collaudi"</formula1>
    </dataValidation>
    <dataValidation type="list" allowBlank="1" showInputMessage="1" showErrorMessage="1" sqref="C21:D21 C25:D25 C193:D193 C172:D172 C179:D179 C186:D186 C32:D32 C39:D39 C46:D46 C53:D53 C60:D60 C67:D67 C74:D74 C81:D81 C88:D88 C95:D95 C102:D102 C109:D109 C116:D116 C123:D123 C130:D130 C137:D137 C144:D144 C151:D151 C158:D158 C165:D165" xr:uid="{1BD1F008-7779-45C5-BD45-FBE2F989FCB1}">
      <formula1>INDIRECT(L21)</formula1>
    </dataValidation>
  </dataValidations>
  <pageMargins left="0.31496062992125984" right="0.11811023622047245" top="1.1417322834645669" bottom="1.2598425196850394" header="0.31496062992125984" footer="0.11811023622047245"/>
  <pageSetup paperSize="9" scale="75" orientation="portrait" r:id="rId1"/>
  <headerFooter>
    <oddHeader>&amp;L&amp;G</oddHeader>
    <oddFooter>&amp;C- &amp;P -
Collegio Geometri e Geometri Laureati della Provincia di Brescia
P.le Cesare Battisti, 12 - 25128 Brescia (BS)
Cod.Fisc. 80046920171 - Tel.: 0303706411 - Fax: 030306867
e-mail: sede@collegio.geometri.bs.it - PEC: collegio.brescia@geopec.it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E5D8-B0B1-4D2D-952C-600233441356}">
  <dimension ref="A1:N16"/>
  <sheetViews>
    <sheetView zoomScaleNormal="100" workbookViewId="0">
      <selection activeCell="H8" sqref="H8"/>
    </sheetView>
  </sheetViews>
  <sheetFormatPr defaultRowHeight="15" x14ac:dyDescent="0.25"/>
  <cols>
    <col min="1" max="1" width="16.7109375" style="54" customWidth="1"/>
    <col min="2" max="4" width="16.7109375" style="54" hidden="1" customWidth="1"/>
    <col min="5" max="5" width="22.7109375" style="54" customWidth="1"/>
    <col min="6" max="6" width="22.7109375" style="54" hidden="1" customWidth="1"/>
    <col min="7" max="7" width="6.42578125" style="54" customWidth="1"/>
    <col min="8" max="8" width="48.140625" style="54" customWidth="1"/>
    <col min="9" max="9" width="3.85546875" style="54" hidden="1" customWidth="1"/>
    <col min="10" max="11" width="11.85546875" style="54" customWidth="1"/>
    <col min="12" max="12" width="36.140625" style="54" hidden="1" customWidth="1"/>
    <col min="13" max="13" width="9.140625" style="54" hidden="1" customWidth="1"/>
    <col min="14" max="14" width="5.7109375" style="54" hidden="1" customWidth="1"/>
    <col min="15" max="16384" width="9.140625" style="54"/>
  </cols>
  <sheetData>
    <row r="1" spans="1:14" x14ac:dyDescent="0.25">
      <c r="A1" s="98" t="s">
        <v>205</v>
      </c>
    </row>
    <row r="2" spans="1:14" ht="15.75" thickBot="1" x14ac:dyDescent="0.3"/>
    <row r="3" spans="1:14" ht="41.25" customHeight="1" x14ac:dyDescent="0.25">
      <c r="A3" s="200" t="s">
        <v>178</v>
      </c>
      <c r="B3" s="62"/>
      <c r="C3" s="62"/>
      <c r="D3" s="62"/>
      <c r="E3" s="202" t="s">
        <v>179</v>
      </c>
      <c r="F3" s="99"/>
      <c r="G3" s="202" t="s">
        <v>180</v>
      </c>
      <c r="H3" s="32" t="s">
        <v>0</v>
      </c>
      <c r="I3" s="103"/>
      <c r="J3" s="63" t="s">
        <v>181</v>
      </c>
    </row>
    <row r="4" spans="1:14" ht="15.75" thickBot="1" x14ac:dyDescent="0.3">
      <c r="A4" s="201"/>
      <c r="B4" s="61"/>
      <c r="C4" s="61"/>
      <c r="D4" s="61"/>
      <c r="E4" s="203"/>
      <c r="F4" s="100"/>
      <c r="G4" s="203"/>
      <c r="H4" s="36"/>
      <c r="I4" s="104"/>
      <c r="J4" s="66" t="s">
        <v>1</v>
      </c>
    </row>
    <row r="5" spans="1:14" ht="20.100000000000001" customHeight="1" x14ac:dyDescent="0.25">
      <c r="A5" s="196" t="s">
        <v>19</v>
      </c>
      <c r="B5" s="101" t="s">
        <v>19</v>
      </c>
      <c r="C5" s="101" t="s">
        <v>16</v>
      </c>
      <c r="D5" s="67" t="s">
        <v>2</v>
      </c>
      <c r="E5" s="198" t="s">
        <v>2</v>
      </c>
      <c r="F5" s="210" t="s">
        <v>40</v>
      </c>
      <c r="G5" s="131" t="s">
        <v>3</v>
      </c>
      <c r="H5" s="132" t="s">
        <v>71</v>
      </c>
      <c r="I5" s="131" t="s">
        <v>3</v>
      </c>
      <c r="J5" s="133">
        <v>0.65</v>
      </c>
      <c r="L5" s="54" t="str">
        <f>CONCATENATE(G5,"-",E5,"-Edifici semplici")</f>
        <v>E.05-Residenza-Edifici semplici</v>
      </c>
      <c r="M5" s="57">
        <f t="shared" ref="M5:M12" si="0">J5</f>
        <v>0.65</v>
      </c>
      <c r="N5" s="58"/>
    </row>
    <row r="6" spans="1:14" ht="20.100000000000001" customHeight="1" x14ac:dyDescent="0.25">
      <c r="A6" s="204"/>
      <c r="B6" s="55" t="s">
        <v>21</v>
      </c>
      <c r="C6" s="55" t="s">
        <v>18</v>
      </c>
      <c r="D6" s="56" t="s">
        <v>6</v>
      </c>
      <c r="E6" s="199"/>
      <c r="F6" s="211"/>
      <c r="G6" s="129" t="s">
        <v>4</v>
      </c>
      <c r="H6" s="130" t="s">
        <v>182</v>
      </c>
      <c r="I6" s="129" t="s">
        <v>4</v>
      </c>
      <c r="J6" s="134">
        <v>0.95</v>
      </c>
      <c r="L6" s="54" t="str">
        <f>CONCATENATE(G6,"-",E5,"-Edifici correnti")</f>
        <v>E.06-Residenza-Edifici correnti</v>
      </c>
      <c r="M6" s="57">
        <f t="shared" si="0"/>
        <v>0.95</v>
      </c>
      <c r="N6" s="58"/>
    </row>
    <row r="7" spans="1:14" ht="20.100000000000001" customHeight="1" thickBot="1" x14ac:dyDescent="0.3">
      <c r="A7" s="204"/>
      <c r="B7" s="55" t="s">
        <v>20</v>
      </c>
      <c r="C7" s="55" t="s">
        <v>43</v>
      </c>
      <c r="D7" s="56"/>
      <c r="E7" s="207"/>
      <c r="F7" s="212"/>
      <c r="G7" s="135" t="s">
        <v>5</v>
      </c>
      <c r="H7" s="136" t="s">
        <v>183</v>
      </c>
      <c r="I7" s="135" t="s">
        <v>5</v>
      </c>
      <c r="J7" s="137">
        <v>1.2</v>
      </c>
      <c r="L7" s="54" t="str">
        <f>CONCATENATE(G7,"-",E5,"-Edifici pregiati")</f>
        <v>E.07-Residenza-Edifici pregiati</v>
      </c>
      <c r="M7" s="57">
        <f t="shared" si="0"/>
        <v>1.2</v>
      </c>
      <c r="N7" s="58"/>
    </row>
    <row r="8" spans="1:14" ht="20.100000000000001" customHeight="1" x14ac:dyDescent="0.25">
      <c r="A8" s="205"/>
      <c r="B8" s="59"/>
      <c r="C8" s="59"/>
      <c r="D8" s="53"/>
      <c r="E8" s="217" t="s">
        <v>6</v>
      </c>
      <c r="F8" s="213" t="s">
        <v>41</v>
      </c>
      <c r="G8" s="126" t="s">
        <v>7</v>
      </c>
      <c r="H8" s="127" t="s">
        <v>73</v>
      </c>
      <c r="I8" s="126" t="s">
        <v>7</v>
      </c>
      <c r="J8" s="128">
        <v>0.95</v>
      </c>
      <c r="L8" s="54" t="str">
        <f>CONCATENATE(G8,"-",E8,"-Manutenzione straordinaria su edifici esistenti")</f>
        <v>E.20-Edifici e manufatti esistenti-Manutenzione straordinaria su edifici esistenti</v>
      </c>
      <c r="M8" s="57">
        <f t="shared" si="0"/>
        <v>0.95</v>
      </c>
      <c r="N8" s="58"/>
    </row>
    <row r="9" spans="1:14" ht="20.100000000000001" customHeight="1" x14ac:dyDescent="0.25">
      <c r="A9" s="205"/>
      <c r="B9" s="59"/>
      <c r="C9" s="59"/>
      <c r="D9" s="53"/>
      <c r="E9" s="218"/>
      <c r="F9" s="214"/>
      <c r="G9" s="75" t="s">
        <v>8</v>
      </c>
      <c r="H9" s="76" t="s">
        <v>186</v>
      </c>
      <c r="I9" s="75" t="s">
        <v>8</v>
      </c>
      <c r="J9" s="77">
        <v>1.2</v>
      </c>
      <c r="L9" s="54" t="str">
        <f>CONCATENATE(G9,"-",E8,"-Manutenzione straordinaria su edifici di interesse storico non soggetti")</f>
        <v>E.21-Edifici e manufatti esistenti-Manutenzione straordinaria su edifici di interesse storico non soggetti</v>
      </c>
      <c r="M9" s="57">
        <f t="shared" si="0"/>
        <v>1.2</v>
      </c>
      <c r="N9" s="58"/>
    </row>
    <row r="10" spans="1:14" ht="25.5" thickBot="1" x14ac:dyDescent="0.3">
      <c r="A10" s="206"/>
      <c r="B10" s="68"/>
      <c r="C10" s="68"/>
      <c r="D10" s="69"/>
      <c r="E10" s="219"/>
      <c r="F10" s="215"/>
      <c r="G10" s="78" t="s">
        <v>9</v>
      </c>
      <c r="H10" s="79" t="s">
        <v>187</v>
      </c>
      <c r="I10" s="78" t="s">
        <v>9</v>
      </c>
      <c r="J10" s="80">
        <v>1.55</v>
      </c>
      <c r="L10" s="54" t="str">
        <f>CONCATENATE(G10,"-",E8,"-Manutenzione straordinaria su edifici di interesse storico soggetti")</f>
        <v>E.22-Edifici e manufatti esistenti-Manutenzione straordinaria su edifici di interesse storico soggetti</v>
      </c>
      <c r="M10" s="57">
        <f t="shared" si="0"/>
        <v>1.55</v>
      </c>
      <c r="N10" s="58"/>
    </row>
    <row r="11" spans="1:14" ht="24" customHeight="1" x14ac:dyDescent="0.25">
      <c r="A11" s="196" t="s">
        <v>21</v>
      </c>
      <c r="B11" s="101"/>
      <c r="C11" s="208"/>
      <c r="D11" s="67"/>
      <c r="E11" s="198" t="s">
        <v>11</v>
      </c>
      <c r="F11" s="216" t="s">
        <v>42</v>
      </c>
      <c r="G11" s="71" t="s">
        <v>12</v>
      </c>
      <c r="H11" s="70" t="s">
        <v>184</v>
      </c>
      <c r="I11" s="121" t="s">
        <v>12</v>
      </c>
      <c r="J11" s="72">
        <v>0.7</v>
      </c>
      <c r="L11" s="54" t="str">
        <f>CONCATENATE(G11,"-",E11,"-Strutture in c.a. non soggette ad azione sismica e temporanee")</f>
        <v>S.01-Strutture, Opere infrastrutturali puntuali, non soggette ad azioni sismiche, ai sensi delle Norme Tecniche per le Costruzioni-Strutture in c.a. non soggette ad azione sismica e temporanee</v>
      </c>
      <c r="M11" s="57">
        <f t="shared" si="0"/>
        <v>0.7</v>
      </c>
      <c r="N11" s="60">
        <v>13</v>
      </c>
    </row>
    <row r="12" spans="1:14" ht="24" customHeight="1" thickBot="1" x14ac:dyDescent="0.3">
      <c r="A12" s="197"/>
      <c r="B12" s="105"/>
      <c r="C12" s="209"/>
      <c r="D12" s="56"/>
      <c r="E12" s="199"/>
      <c r="F12" s="188"/>
      <c r="G12" s="106" t="s">
        <v>13</v>
      </c>
      <c r="H12" s="107" t="s">
        <v>14</v>
      </c>
      <c r="I12" s="122" t="s">
        <v>13</v>
      </c>
      <c r="J12" s="108">
        <v>0.5</v>
      </c>
      <c r="L12" s="54" t="str">
        <f>CONCATENATE(G12,"-",E11,"-Strutture in muratura, legno e metallo non soggette ad azioni sismiche")</f>
        <v>S.02-Strutture, Opere infrastrutturali puntuali, non soggette ad azioni sismiche, ai sensi delle Norme Tecniche per le Costruzioni-Strutture in muratura, legno e metallo non soggette ad azioni sismiche</v>
      </c>
      <c r="M12" s="57">
        <f t="shared" si="0"/>
        <v>0.5</v>
      </c>
      <c r="N12" s="60">
        <v>2456</v>
      </c>
    </row>
    <row r="13" spans="1:14" ht="41.25" x14ac:dyDescent="0.25">
      <c r="A13" s="190" t="s">
        <v>20</v>
      </c>
      <c r="B13" s="101"/>
      <c r="C13" s="101"/>
      <c r="D13" s="119" t="s">
        <v>15</v>
      </c>
      <c r="E13" s="194" t="s">
        <v>15</v>
      </c>
      <c r="F13" s="113" t="s">
        <v>1</v>
      </c>
      <c r="G13" s="114" t="s">
        <v>207</v>
      </c>
      <c r="H13" s="115" t="s">
        <v>208</v>
      </c>
      <c r="I13" s="123" t="s">
        <v>207</v>
      </c>
      <c r="J13" s="116">
        <v>0.75</v>
      </c>
      <c r="L13" s="54" t="e">
        <f>CONCATENATE(G14,"-",#REF!,"-Impianti di riscaldamento e raffrescamento")</f>
        <v>#REF!</v>
      </c>
      <c r="M13" s="57">
        <f>J14</f>
        <v>0.85</v>
      </c>
      <c r="N13" s="60" t="s">
        <v>16</v>
      </c>
    </row>
    <row r="14" spans="1:14" ht="68.25" thickBot="1" x14ac:dyDescent="0.3">
      <c r="A14" s="191"/>
      <c r="B14" s="55"/>
      <c r="C14" s="55"/>
      <c r="D14" s="118" t="s">
        <v>209</v>
      </c>
      <c r="E14" s="195"/>
      <c r="F14" s="110"/>
      <c r="G14" s="111" t="s">
        <v>17</v>
      </c>
      <c r="H14" s="112" t="s">
        <v>185</v>
      </c>
      <c r="I14" s="124" t="s">
        <v>17</v>
      </c>
      <c r="J14" s="117">
        <v>0.85</v>
      </c>
      <c r="M14" s="57"/>
      <c r="N14" s="60"/>
    </row>
    <row r="15" spans="1:14" ht="24.75" x14ac:dyDescent="0.25">
      <c r="A15" s="192"/>
      <c r="B15" s="109"/>
      <c r="C15" s="186"/>
      <c r="D15" s="56"/>
      <c r="E15" s="184" t="s">
        <v>209</v>
      </c>
      <c r="F15" s="188" t="s">
        <v>214</v>
      </c>
      <c r="G15" s="71" t="s">
        <v>210</v>
      </c>
      <c r="H15" s="70" t="s">
        <v>212</v>
      </c>
      <c r="I15" s="121" t="s">
        <v>210</v>
      </c>
      <c r="J15" s="72">
        <v>1.1499999999999999</v>
      </c>
    </row>
    <row r="16" spans="1:14" ht="33.75" thickBot="1" x14ac:dyDescent="0.3">
      <c r="A16" s="193"/>
      <c r="B16" s="102"/>
      <c r="C16" s="187"/>
      <c r="D16" s="64"/>
      <c r="E16" s="185"/>
      <c r="F16" s="189"/>
      <c r="G16" s="73" t="s">
        <v>211</v>
      </c>
      <c r="H16" s="65" t="s">
        <v>213</v>
      </c>
      <c r="I16" s="125" t="s">
        <v>211</v>
      </c>
      <c r="J16" s="74">
        <v>1.3</v>
      </c>
    </row>
  </sheetData>
  <sheetProtection algorithmName="SHA-512" hashValue="AA1br2F91zQdkwLtvPYF7fpQxw6mdOWc9+1G1WUuvrpoS0wAA3JayRX3IU1R2s/BUN78yk09+f3Lm+hgbb9ExQ==" saltValue="UqemCtUZDqo9z7hNXXlM9Q==" spinCount="100000" sheet="1" objects="1" scenarios="1"/>
  <mergeCells count="17">
    <mergeCell ref="A11:A12"/>
    <mergeCell ref="E11:E12"/>
    <mergeCell ref="A3:A4"/>
    <mergeCell ref="E3:E4"/>
    <mergeCell ref="G3:G4"/>
    <mergeCell ref="A5:A10"/>
    <mergeCell ref="E5:E7"/>
    <mergeCell ref="C11:C12"/>
    <mergeCell ref="F5:F7"/>
    <mergeCell ref="F8:F10"/>
    <mergeCell ref="F11:F12"/>
    <mergeCell ref="E8:E10"/>
    <mergeCell ref="E15:E16"/>
    <mergeCell ref="C15:C16"/>
    <mergeCell ref="F15:F16"/>
    <mergeCell ref="A13:A16"/>
    <mergeCell ref="E13:E14"/>
  </mergeCells>
  <pageMargins left="0.59055118110236227" right="0.59055118110236227" top="1.3779527559055118" bottom="1.31" header="0.31496062992125984" footer="0.23622047244094491"/>
  <pageSetup paperSize="9" scale="125" orientation="landscape" verticalDpi="0" r:id="rId1"/>
  <headerFooter>
    <oddHeader>&amp;L&amp;G</oddHeader>
    <oddFooter>&amp;C&amp;6- &amp;P -
Collegio Geometri e Geometri Laureati della Provincia di Brescia
P.le Cesare Battisti, 12 - 25128 Brescia (BS)
Cod.Fisc. 80046920171 - Tel.: 0303706411 - Fax: 030306867
e-mail: sede@collegio.geometri.bs.it - PEC: collegio.brescia@geopec.it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FF27-BA97-45A9-B5DC-73B85651EC71}">
  <dimension ref="A1:L65"/>
  <sheetViews>
    <sheetView topLeftCell="B1" zoomScale="115" zoomScaleNormal="115" workbookViewId="0">
      <selection activeCell="B1" sqref="B1"/>
    </sheetView>
  </sheetViews>
  <sheetFormatPr defaultRowHeight="15" x14ac:dyDescent="0.25"/>
  <cols>
    <col min="1" max="1" width="0" style="43" hidden="1" customWidth="1"/>
    <col min="2" max="2" width="11.7109375" style="42" customWidth="1"/>
    <col min="3" max="3" width="9.140625" style="42" hidden="1" customWidth="1"/>
    <col min="4" max="4" width="10.5703125" style="42" customWidth="1"/>
    <col min="5" max="6" width="10.5703125" style="43" hidden="1" customWidth="1"/>
    <col min="7" max="7" width="9.140625" style="46"/>
    <col min="8" max="8" width="38.140625" style="43" customWidth="1"/>
    <col min="9" max="9" width="9.140625" style="46" hidden="1" customWidth="1"/>
    <col min="10" max="10" width="9.140625" style="43"/>
    <col min="11" max="12" width="5.7109375" style="43" customWidth="1"/>
    <col min="13" max="16384" width="9.140625" style="43"/>
  </cols>
  <sheetData>
    <row r="1" spans="1:12" x14ac:dyDescent="0.25">
      <c r="B1" s="98" t="s">
        <v>206</v>
      </c>
    </row>
    <row r="3" spans="1:12" s="42" customFormat="1" ht="11.25" x14ac:dyDescent="0.25">
      <c r="A3" s="41"/>
      <c r="B3" s="222" t="s">
        <v>22</v>
      </c>
      <c r="C3" s="222"/>
      <c r="D3" s="222"/>
      <c r="E3" s="222"/>
      <c r="F3" s="222"/>
      <c r="G3" s="222"/>
      <c r="H3" s="222"/>
      <c r="I3" s="222"/>
      <c r="J3" s="222"/>
      <c r="K3" s="222"/>
      <c r="L3" s="222"/>
    </row>
    <row r="4" spans="1:12" s="42" customFormat="1" ht="11.25" x14ac:dyDescent="0.25">
      <c r="A4" s="41"/>
      <c r="B4" s="222" t="s">
        <v>23</v>
      </c>
      <c r="C4" s="222"/>
      <c r="D4" s="222"/>
      <c r="E4" s="47"/>
      <c r="F4" s="92"/>
      <c r="G4" s="222" t="s">
        <v>24</v>
      </c>
      <c r="H4" s="222"/>
      <c r="I4" s="92"/>
      <c r="J4" s="222" t="s">
        <v>93</v>
      </c>
      <c r="K4" s="222"/>
      <c r="L4" s="222"/>
    </row>
    <row r="5" spans="1:12" s="42" customFormat="1" ht="58.5" customHeight="1" x14ac:dyDescent="0.25">
      <c r="A5" s="41"/>
      <c r="B5" s="222"/>
      <c r="C5" s="222"/>
      <c r="D5" s="222"/>
      <c r="E5" s="47"/>
      <c r="F5" s="92"/>
      <c r="G5" s="222"/>
      <c r="H5" s="222"/>
      <c r="I5" s="92"/>
      <c r="J5" s="48" t="s">
        <v>94</v>
      </c>
      <c r="K5" s="48" t="s">
        <v>10</v>
      </c>
      <c r="L5" s="48" t="s">
        <v>95</v>
      </c>
    </row>
    <row r="6" spans="1:12" ht="22.5" x14ac:dyDescent="0.25">
      <c r="A6" s="43" t="s">
        <v>36</v>
      </c>
      <c r="B6" s="221" t="s">
        <v>36</v>
      </c>
      <c r="C6" s="221" t="s">
        <v>52</v>
      </c>
      <c r="D6" s="19" t="s">
        <v>53</v>
      </c>
      <c r="E6" s="37" t="s">
        <v>47</v>
      </c>
      <c r="F6" s="37" t="s">
        <v>193</v>
      </c>
      <c r="G6" s="49" t="s">
        <v>96</v>
      </c>
      <c r="H6" s="50" t="s">
        <v>72</v>
      </c>
      <c r="I6" s="49" t="s">
        <v>96</v>
      </c>
      <c r="J6" s="51">
        <v>4.4999999999999998E-2</v>
      </c>
      <c r="K6" s="52">
        <v>4.4999999999999998E-2</v>
      </c>
      <c r="L6" s="52">
        <v>4.4999999999999998E-2</v>
      </c>
    </row>
    <row r="7" spans="1:12" x14ac:dyDescent="0.25">
      <c r="A7" s="43" t="s">
        <v>37</v>
      </c>
      <c r="B7" s="221"/>
      <c r="C7" s="221"/>
      <c r="D7" s="12"/>
      <c r="E7" s="13"/>
      <c r="F7" s="13"/>
      <c r="G7" s="9" t="s">
        <v>97</v>
      </c>
      <c r="H7" s="44" t="s">
        <v>88</v>
      </c>
      <c r="I7" s="9" t="s">
        <v>97</v>
      </c>
      <c r="J7" s="10">
        <v>0.09</v>
      </c>
      <c r="K7" s="11">
        <v>0.09</v>
      </c>
      <c r="L7" s="11">
        <v>0.09</v>
      </c>
    </row>
    <row r="8" spans="1:12" ht="33.75" x14ac:dyDescent="0.25">
      <c r="A8" s="43" t="s">
        <v>39</v>
      </c>
      <c r="B8" s="220" t="s">
        <v>37</v>
      </c>
      <c r="C8" s="220" t="s">
        <v>44</v>
      </c>
      <c r="D8" s="8" t="s">
        <v>54</v>
      </c>
      <c r="E8" s="14" t="s">
        <v>48</v>
      </c>
      <c r="F8" s="14" t="s">
        <v>194</v>
      </c>
      <c r="G8" s="9" t="s">
        <v>98</v>
      </c>
      <c r="H8" s="44" t="s">
        <v>74</v>
      </c>
      <c r="I8" s="9" t="s">
        <v>98</v>
      </c>
      <c r="J8" s="11">
        <v>0.09</v>
      </c>
      <c r="K8" s="11">
        <v>0.09</v>
      </c>
      <c r="L8" s="11">
        <v>0.09</v>
      </c>
    </row>
    <row r="9" spans="1:12" x14ac:dyDescent="0.25">
      <c r="B9" s="221"/>
      <c r="C9" s="221"/>
      <c r="D9" s="12"/>
      <c r="E9" s="15"/>
      <c r="F9" s="15"/>
      <c r="G9" s="9" t="s">
        <v>99</v>
      </c>
      <c r="H9" s="44" t="s">
        <v>75</v>
      </c>
      <c r="I9" s="9" t="s">
        <v>99</v>
      </c>
      <c r="J9" s="11">
        <v>0.01</v>
      </c>
      <c r="K9" s="11">
        <v>0.01</v>
      </c>
      <c r="L9" s="11">
        <v>0.01</v>
      </c>
    </row>
    <row r="10" spans="1:12" ht="16.5" x14ac:dyDescent="0.25">
      <c r="A10" s="43" t="s">
        <v>53</v>
      </c>
      <c r="B10" s="221"/>
      <c r="C10" s="221"/>
      <c r="D10" s="12"/>
      <c r="E10" s="15"/>
      <c r="F10" s="15"/>
      <c r="G10" s="9" t="s">
        <v>100</v>
      </c>
      <c r="H10" s="44" t="s">
        <v>89</v>
      </c>
      <c r="I10" s="9" t="s">
        <v>100</v>
      </c>
      <c r="J10" s="11">
        <v>0.02</v>
      </c>
      <c r="K10" s="11">
        <v>0.02</v>
      </c>
      <c r="L10" s="11">
        <v>0.02</v>
      </c>
    </row>
    <row r="11" spans="1:12" x14ac:dyDescent="0.25">
      <c r="A11" s="43" t="s">
        <v>54</v>
      </c>
      <c r="B11" s="221"/>
      <c r="C11" s="221"/>
      <c r="D11" s="12"/>
      <c r="E11" s="15"/>
      <c r="F11" s="15"/>
      <c r="G11" s="9" t="s">
        <v>101</v>
      </c>
      <c r="H11" s="44" t="s">
        <v>199</v>
      </c>
      <c r="I11" s="9" t="s">
        <v>101</v>
      </c>
      <c r="J11" s="11">
        <v>0.03</v>
      </c>
      <c r="K11" s="11">
        <v>0.03</v>
      </c>
      <c r="L11" s="11">
        <v>0.03</v>
      </c>
    </row>
    <row r="12" spans="1:12" x14ac:dyDescent="0.25">
      <c r="A12" s="43" t="s">
        <v>55</v>
      </c>
      <c r="B12" s="221"/>
      <c r="C12" s="221"/>
      <c r="D12" s="12"/>
      <c r="E12" s="15"/>
      <c r="F12" s="15"/>
      <c r="G12" s="9" t="s">
        <v>102</v>
      </c>
      <c r="H12" s="44" t="s">
        <v>200</v>
      </c>
      <c r="I12" s="9" t="s">
        <v>102</v>
      </c>
      <c r="J12" s="11">
        <v>7.0000000000000007E-2</v>
      </c>
      <c r="K12" s="11">
        <v>7.0000000000000007E-2</v>
      </c>
      <c r="L12" s="11">
        <v>7.0000000000000007E-2</v>
      </c>
    </row>
    <row r="13" spans="1:12" x14ac:dyDescent="0.25">
      <c r="A13" s="43" t="s">
        <v>56</v>
      </c>
      <c r="B13" s="221"/>
      <c r="C13" s="221"/>
      <c r="D13" s="12"/>
      <c r="E13" s="15"/>
      <c r="F13" s="15"/>
      <c r="G13" s="9" t="s">
        <v>103</v>
      </c>
      <c r="H13" s="44" t="s">
        <v>104</v>
      </c>
      <c r="I13" s="9" t="s">
        <v>103</v>
      </c>
      <c r="J13" s="11">
        <v>0.03</v>
      </c>
      <c r="K13" s="11">
        <v>0.03</v>
      </c>
      <c r="L13" s="11">
        <v>0.03</v>
      </c>
    </row>
    <row r="14" spans="1:12" x14ac:dyDescent="0.25">
      <c r="A14" s="43" t="s">
        <v>57</v>
      </c>
      <c r="B14" s="221"/>
      <c r="C14" s="221"/>
      <c r="D14" s="12"/>
      <c r="E14" s="15"/>
      <c r="F14" s="15"/>
      <c r="G14" s="9" t="s">
        <v>105</v>
      </c>
      <c r="H14" s="44" t="s">
        <v>106</v>
      </c>
      <c r="I14" s="9" t="s">
        <v>105</v>
      </c>
      <c r="J14" s="11">
        <v>1.4999999999999999E-2</v>
      </c>
      <c r="K14" s="11">
        <v>1.4999999999999999E-2</v>
      </c>
      <c r="L14" s="11">
        <v>1.4999999999999999E-2</v>
      </c>
    </row>
    <row r="15" spans="1:12" x14ac:dyDescent="0.25">
      <c r="A15" s="43" t="s">
        <v>58</v>
      </c>
      <c r="B15" s="221"/>
      <c r="C15" s="221"/>
      <c r="D15" s="12"/>
      <c r="E15" s="15"/>
      <c r="F15" s="15"/>
      <c r="G15" s="9" t="s">
        <v>107</v>
      </c>
      <c r="H15" s="44" t="s">
        <v>108</v>
      </c>
      <c r="I15" s="9" t="s">
        <v>107</v>
      </c>
      <c r="J15" s="11">
        <v>1.4999999999999999E-2</v>
      </c>
      <c r="K15" s="11">
        <v>1.4999999999999999E-2</v>
      </c>
      <c r="L15" s="11">
        <v>1.4999999999999999E-2</v>
      </c>
    </row>
    <row r="16" spans="1:12" x14ac:dyDescent="0.25">
      <c r="B16" s="221"/>
      <c r="C16" s="221"/>
      <c r="D16" s="12"/>
      <c r="E16" s="15"/>
      <c r="F16" s="15"/>
      <c r="G16" s="9" t="s">
        <v>109</v>
      </c>
      <c r="H16" s="44" t="s">
        <v>110</v>
      </c>
      <c r="I16" s="9" t="s">
        <v>109</v>
      </c>
      <c r="J16" s="11">
        <v>1.4999999999999999E-2</v>
      </c>
      <c r="K16" s="11">
        <v>1.4999999999999999E-2</v>
      </c>
      <c r="L16" s="11">
        <v>1.4999999999999999E-2</v>
      </c>
    </row>
    <row r="17" spans="2:12" x14ac:dyDescent="0.25">
      <c r="B17" s="221"/>
      <c r="C17" s="221"/>
      <c r="D17" s="12"/>
      <c r="E17" s="15"/>
      <c r="F17" s="15"/>
      <c r="G17" s="9" t="s">
        <v>111</v>
      </c>
      <c r="H17" s="44" t="s">
        <v>112</v>
      </c>
      <c r="I17" s="9" t="s">
        <v>111</v>
      </c>
      <c r="J17" s="11">
        <v>1.4999999999999999E-2</v>
      </c>
      <c r="K17" s="11">
        <v>1.4999999999999999E-2</v>
      </c>
      <c r="L17" s="11">
        <v>1.4999999999999999E-2</v>
      </c>
    </row>
    <row r="18" spans="2:12" ht="16.5" x14ac:dyDescent="0.25">
      <c r="B18" s="221"/>
      <c r="C18" s="221"/>
      <c r="D18" s="12"/>
      <c r="E18" s="15"/>
      <c r="F18" s="15"/>
      <c r="G18" s="9" t="s">
        <v>113</v>
      </c>
      <c r="H18" s="44" t="s">
        <v>114</v>
      </c>
      <c r="I18" s="9" t="s">
        <v>113</v>
      </c>
      <c r="J18" s="11">
        <v>0.02</v>
      </c>
      <c r="K18" s="11">
        <v>0.02</v>
      </c>
      <c r="L18" s="11">
        <v>0.02</v>
      </c>
    </row>
    <row r="19" spans="2:12" x14ac:dyDescent="0.25">
      <c r="B19" s="221"/>
      <c r="C19" s="221"/>
      <c r="D19" s="12"/>
      <c r="E19" s="15"/>
      <c r="F19" s="15"/>
      <c r="G19" s="9" t="s">
        <v>115</v>
      </c>
      <c r="H19" s="44" t="s">
        <v>116</v>
      </c>
      <c r="I19" s="9" t="s">
        <v>115</v>
      </c>
      <c r="J19" s="11">
        <v>0.03</v>
      </c>
      <c r="K19" s="11">
        <v>0.03</v>
      </c>
      <c r="L19" s="11">
        <v>0.01</v>
      </c>
    </row>
    <row r="20" spans="2:12" ht="16.5" x14ac:dyDescent="0.25">
      <c r="B20" s="221"/>
      <c r="C20" s="221"/>
      <c r="D20" s="12"/>
      <c r="E20" s="15"/>
      <c r="F20" s="15"/>
      <c r="G20" s="9" t="s">
        <v>117</v>
      </c>
      <c r="H20" s="44" t="s">
        <v>202</v>
      </c>
      <c r="I20" s="9" t="s">
        <v>117</v>
      </c>
      <c r="J20" s="11">
        <v>0.03</v>
      </c>
      <c r="K20" s="11">
        <v>0.03</v>
      </c>
      <c r="L20" s="11">
        <v>0.03</v>
      </c>
    </row>
    <row r="21" spans="2:12" x14ac:dyDescent="0.25">
      <c r="B21" s="221"/>
      <c r="C21" s="221"/>
      <c r="D21" s="12"/>
      <c r="E21" s="15"/>
      <c r="F21" s="15"/>
      <c r="G21" s="9" t="s">
        <v>118</v>
      </c>
      <c r="H21" s="44" t="s">
        <v>119</v>
      </c>
      <c r="I21" s="9" t="s">
        <v>118</v>
      </c>
      <c r="J21" s="11">
        <v>5.0000000000000001E-3</v>
      </c>
      <c r="K21" s="11">
        <v>5.0000000000000001E-3</v>
      </c>
      <c r="L21" s="11">
        <v>5.0000000000000001E-3</v>
      </c>
    </row>
    <row r="22" spans="2:12" x14ac:dyDescent="0.25">
      <c r="B22" s="221"/>
      <c r="C22" s="221"/>
      <c r="D22" s="12"/>
      <c r="E22" s="15"/>
      <c r="F22" s="15"/>
      <c r="G22" s="9" t="s">
        <v>120</v>
      </c>
      <c r="H22" s="44" t="s">
        <v>121</v>
      </c>
      <c r="I22" s="9" t="s">
        <v>120</v>
      </c>
      <c r="J22" s="11">
        <v>0.01</v>
      </c>
      <c r="K22" s="11">
        <v>0.01</v>
      </c>
      <c r="L22" s="11">
        <v>0.01</v>
      </c>
    </row>
    <row r="23" spans="2:12" ht="33.75" x14ac:dyDescent="0.25">
      <c r="B23" s="221"/>
      <c r="C23" s="221"/>
      <c r="D23" s="8" t="s">
        <v>55</v>
      </c>
      <c r="E23" s="14" t="s">
        <v>49</v>
      </c>
      <c r="F23" s="14" t="s">
        <v>195</v>
      </c>
      <c r="G23" s="9" t="s">
        <v>122</v>
      </c>
      <c r="H23" s="44" t="s">
        <v>123</v>
      </c>
      <c r="I23" s="9" t="s">
        <v>122</v>
      </c>
      <c r="J23" s="11">
        <v>0.23</v>
      </c>
      <c r="K23" s="11">
        <v>0.18</v>
      </c>
      <c r="L23" s="16">
        <v>0.16</v>
      </c>
    </row>
    <row r="24" spans="2:12" x14ac:dyDescent="0.25">
      <c r="B24" s="221"/>
      <c r="C24" s="221"/>
      <c r="D24" s="12"/>
      <c r="E24" s="15"/>
      <c r="F24" s="15"/>
      <c r="G24" s="9" t="s">
        <v>124</v>
      </c>
      <c r="H24" s="44" t="s">
        <v>76</v>
      </c>
      <c r="I24" s="9" t="s">
        <v>124</v>
      </c>
      <c r="J24" s="17">
        <v>0.04</v>
      </c>
      <c r="K24" s="17">
        <v>0.04</v>
      </c>
      <c r="L24" s="17">
        <v>0.04</v>
      </c>
    </row>
    <row r="25" spans="2:12" x14ac:dyDescent="0.25">
      <c r="B25" s="221"/>
      <c r="C25" s="221"/>
      <c r="D25" s="12"/>
      <c r="E25" s="15"/>
      <c r="F25" s="15"/>
      <c r="G25" s="9" t="s">
        <v>125</v>
      </c>
      <c r="H25" s="44" t="s">
        <v>126</v>
      </c>
      <c r="I25" s="9" t="s">
        <v>125</v>
      </c>
      <c r="J25" s="11">
        <v>0.01</v>
      </c>
      <c r="K25" s="11">
        <v>0.01</v>
      </c>
      <c r="L25" s="11">
        <v>0.01</v>
      </c>
    </row>
    <row r="26" spans="2:12" ht="16.5" x14ac:dyDescent="0.25">
      <c r="B26" s="221"/>
      <c r="C26" s="221"/>
      <c r="D26" s="12"/>
      <c r="E26" s="15"/>
      <c r="F26" s="15"/>
      <c r="G26" s="9" t="s">
        <v>127</v>
      </c>
      <c r="H26" s="44" t="s">
        <v>77</v>
      </c>
      <c r="I26" s="9" t="s">
        <v>127</v>
      </c>
      <c r="J26" s="11">
        <v>7.0000000000000007E-2</v>
      </c>
      <c r="K26" s="11">
        <v>0.04</v>
      </c>
      <c r="L26" s="11">
        <v>7.0000000000000007E-2</v>
      </c>
    </row>
    <row r="27" spans="2:12" x14ac:dyDescent="0.25">
      <c r="B27" s="221"/>
      <c r="C27" s="221"/>
      <c r="D27" s="12"/>
      <c r="E27" s="15"/>
      <c r="F27" s="15"/>
      <c r="G27" s="9" t="s">
        <v>128</v>
      </c>
      <c r="H27" s="44" t="s">
        <v>116</v>
      </c>
      <c r="I27" s="9" t="s">
        <v>128</v>
      </c>
      <c r="J27" s="11">
        <v>0.03</v>
      </c>
      <c r="K27" s="11">
        <v>0.03</v>
      </c>
      <c r="L27" s="11">
        <v>0.01</v>
      </c>
    </row>
    <row r="28" spans="2:12" x14ac:dyDescent="0.25">
      <c r="B28" s="221"/>
      <c r="C28" s="221"/>
      <c r="D28" s="12"/>
      <c r="E28" s="15"/>
      <c r="F28" s="15"/>
      <c r="G28" s="9" t="s">
        <v>129</v>
      </c>
      <c r="H28" s="44" t="s">
        <v>130</v>
      </c>
      <c r="I28" s="9" t="s">
        <v>129</v>
      </c>
      <c r="J28" s="11">
        <v>0.02</v>
      </c>
      <c r="K28" s="11">
        <v>0.02</v>
      </c>
      <c r="L28" s="11">
        <v>0.02</v>
      </c>
    </row>
    <row r="29" spans="2:12" x14ac:dyDescent="0.25">
      <c r="B29" s="221"/>
      <c r="C29" s="221"/>
      <c r="D29" s="12"/>
      <c r="E29" s="15"/>
      <c r="F29" s="15"/>
      <c r="G29" s="9" t="s">
        <v>131</v>
      </c>
      <c r="H29" s="44" t="s">
        <v>201</v>
      </c>
      <c r="I29" s="9" t="s">
        <v>131</v>
      </c>
      <c r="J29" s="11">
        <v>7.0000000000000007E-2</v>
      </c>
      <c r="K29" s="11">
        <v>7.0000000000000007E-2</v>
      </c>
      <c r="L29" s="11">
        <v>0.08</v>
      </c>
    </row>
    <row r="30" spans="2:12" x14ac:dyDescent="0.25">
      <c r="B30" s="221"/>
      <c r="C30" s="221"/>
      <c r="D30" s="12"/>
      <c r="E30" s="15"/>
      <c r="F30" s="15"/>
      <c r="G30" s="9" t="s">
        <v>132</v>
      </c>
      <c r="H30" s="44" t="s">
        <v>104</v>
      </c>
      <c r="I30" s="9" t="s">
        <v>132</v>
      </c>
      <c r="J30" s="11">
        <v>0.06</v>
      </c>
      <c r="K30" s="11">
        <v>0.06</v>
      </c>
      <c r="L30" s="11">
        <v>0.06</v>
      </c>
    </row>
    <row r="31" spans="2:12" x14ac:dyDescent="0.25">
      <c r="B31" s="221"/>
      <c r="C31" s="221"/>
      <c r="D31" s="12"/>
      <c r="E31" s="15"/>
      <c r="F31" s="15"/>
      <c r="G31" s="9" t="s">
        <v>133</v>
      </c>
      <c r="H31" s="44" t="s">
        <v>110</v>
      </c>
      <c r="I31" s="9" t="s">
        <v>133</v>
      </c>
      <c r="J31" s="11">
        <v>0.03</v>
      </c>
      <c r="K31" s="11">
        <v>0.03</v>
      </c>
      <c r="L31" s="11">
        <v>0.03</v>
      </c>
    </row>
    <row r="32" spans="2:12" x14ac:dyDescent="0.25">
      <c r="B32" s="221"/>
      <c r="C32" s="221"/>
      <c r="D32" s="12"/>
      <c r="E32" s="15"/>
      <c r="F32" s="15"/>
      <c r="G32" s="9" t="s">
        <v>134</v>
      </c>
      <c r="H32" s="44" t="s">
        <v>135</v>
      </c>
      <c r="I32" s="9" t="s">
        <v>134</v>
      </c>
      <c r="J32" s="18"/>
      <c r="K32" s="11">
        <v>0.09</v>
      </c>
      <c r="L32" s="18"/>
    </row>
    <row r="33" spans="2:12" ht="16.5" x14ac:dyDescent="0.25">
      <c r="B33" s="221"/>
      <c r="C33" s="221"/>
      <c r="D33" s="12"/>
      <c r="E33" s="15"/>
      <c r="F33" s="15"/>
      <c r="G33" s="9" t="s">
        <v>136</v>
      </c>
      <c r="H33" s="44" t="s">
        <v>137</v>
      </c>
      <c r="I33" s="9" t="s">
        <v>136</v>
      </c>
      <c r="J33" s="18"/>
      <c r="K33" s="11">
        <v>0.12</v>
      </c>
      <c r="L33" s="18"/>
    </row>
    <row r="34" spans="2:12" ht="16.5" x14ac:dyDescent="0.25">
      <c r="B34" s="221"/>
      <c r="C34" s="221"/>
      <c r="D34" s="12"/>
      <c r="E34" s="15"/>
      <c r="F34" s="15"/>
      <c r="G34" s="9" t="s">
        <v>138</v>
      </c>
      <c r="H34" s="44" t="s">
        <v>139</v>
      </c>
      <c r="I34" s="9" t="s">
        <v>138</v>
      </c>
      <c r="J34" s="18"/>
      <c r="K34" s="11">
        <v>0.18</v>
      </c>
      <c r="L34" s="18"/>
    </row>
    <row r="35" spans="2:12" ht="16.5" x14ac:dyDescent="0.25">
      <c r="B35" s="221"/>
      <c r="C35" s="221"/>
      <c r="D35" s="12"/>
      <c r="E35" s="15"/>
      <c r="F35" s="15"/>
      <c r="G35" s="9" t="s">
        <v>140</v>
      </c>
      <c r="H35" s="44" t="s">
        <v>114</v>
      </c>
      <c r="I35" s="9" t="s">
        <v>140</v>
      </c>
      <c r="J35" s="11">
        <v>0.05</v>
      </c>
      <c r="K35" s="11">
        <v>0.05</v>
      </c>
      <c r="L35" s="11">
        <v>0.05</v>
      </c>
    </row>
    <row r="36" spans="2:12" x14ac:dyDescent="0.25">
      <c r="B36" s="221"/>
      <c r="C36" s="221"/>
      <c r="D36" s="12"/>
      <c r="E36" s="15"/>
      <c r="F36" s="15"/>
      <c r="G36" s="9" t="s">
        <v>141</v>
      </c>
      <c r="H36" s="44" t="s">
        <v>142</v>
      </c>
      <c r="I36" s="9" t="s">
        <v>141</v>
      </c>
      <c r="J36" s="11">
        <v>0.06</v>
      </c>
      <c r="K36" s="11">
        <v>0.06</v>
      </c>
      <c r="L36" s="11">
        <v>0.06</v>
      </c>
    </row>
    <row r="37" spans="2:12" x14ac:dyDescent="0.25">
      <c r="B37" s="221"/>
      <c r="C37" s="221"/>
      <c r="D37" s="12"/>
      <c r="E37" s="15"/>
      <c r="F37" s="15"/>
      <c r="G37" s="9" t="s">
        <v>143</v>
      </c>
      <c r="H37" s="44" t="s">
        <v>78</v>
      </c>
      <c r="I37" s="9" t="s">
        <v>143</v>
      </c>
      <c r="J37" s="11">
        <v>0.02</v>
      </c>
      <c r="K37" s="11">
        <v>0.02</v>
      </c>
      <c r="L37" s="11">
        <v>0.02</v>
      </c>
    </row>
    <row r="38" spans="2:12" ht="16.5" x14ac:dyDescent="0.25">
      <c r="B38" s="221"/>
      <c r="C38" s="221"/>
      <c r="D38" s="12"/>
      <c r="E38" s="15"/>
      <c r="F38" s="15"/>
      <c r="G38" s="9" t="s">
        <v>144</v>
      </c>
      <c r="H38" s="44" t="s">
        <v>145</v>
      </c>
      <c r="I38" s="9" t="s">
        <v>144</v>
      </c>
      <c r="J38" s="11">
        <v>0.02</v>
      </c>
      <c r="K38" s="11">
        <v>0.02</v>
      </c>
      <c r="L38" s="11">
        <v>0.02</v>
      </c>
    </row>
    <row r="39" spans="2:12" x14ac:dyDescent="0.25">
      <c r="B39" s="221"/>
      <c r="C39" s="221"/>
      <c r="D39" s="12"/>
      <c r="E39" s="15"/>
      <c r="F39" s="15"/>
      <c r="G39" s="9" t="s">
        <v>146</v>
      </c>
      <c r="H39" s="44" t="s">
        <v>79</v>
      </c>
      <c r="I39" s="9" t="s">
        <v>146</v>
      </c>
      <c r="J39" s="11">
        <v>0.03</v>
      </c>
      <c r="K39" s="11">
        <v>0.03</v>
      </c>
      <c r="L39" s="11">
        <v>0.03</v>
      </c>
    </row>
    <row r="40" spans="2:12" ht="16.5" x14ac:dyDescent="0.25">
      <c r="B40" s="221"/>
      <c r="C40" s="221"/>
      <c r="D40" s="12"/>
      <c r="E40" s="15"/>
      <c r="F40" s="15"/>
      <c r="G40" s="9" t="s">
        <v>147</v>
      </c>
      <c r="H40" s="44" t="s">
        <v>148</v>
      </c>
      <c r="I40" s="9" t="s">
        <v>147</v>
      </c>
      <c r="J40" s="11">
        <v>0.02</v>
      </c>
      <c r="K40" s="11">
        <v>0.02</v>
      </c>
      <c r="L40" s="11">
        <v>0.02</v>
      </c>
    </row>
    <row r="41" spans="2:12" ht="16.5" x14ac:dyDescent="0.25">
      <c r="B41" s="221"/>
      <c r="C41" s="221"/>
      <c r="D41" s="12"/>
      <c r="E41" s="15"/>
      <c r="F41" s="15"/>
      <c r="G41" s="9" t="s">
        <v>149</v>
      </c>
      <c r="H41" s="44" t="s">
        <v>150</v>
      </c>
      <c r="I41" s="9" t="s">
        <v>149</v>
      </c>
      <c r="J41" s="11">
        <v>0.01</v>
      </c>
      <c r="K41" s="11">
        <v>0.01</v>
      </c>
      <c r="L41" s="11">
        <v>0.01</v>
      </c>
    </row>
    <row r="42" spans="2:12" ht="33.75" x14ac:dyDescent="0.25">
      <c r="B42" s="221"/>
      <c r="C42" s="221"/>
      <c r="D42" s="8" t="s">
        <v>56</v>
      </c>
      <c r="E42" s="14" t="s">
        <v>50</v>
      </c>
      <c r="F42" s="14" t="s">
        <v>196</v>
      </c>
      <c r="G42" s="9" t="s">
        <v>151</v>
      </c>
      <c r="H42" s="44" t="s">
        <v>152</v>
      </c>
      <c r="I42" s="9" t="s">
        <v>151</v>
      </c>
      <c r="J42" s="11">
        <v>7.0000000000000007E-2</v>
      </c>
      <c r="K42" s="11">
        <v>0.12</v>
      </c>
      <c r="L42" s="16">
        <v>0.15</v>
      </c>
    </row>
    <row r="43" spans="2:12" x14ac:dyDescent="0.25">
      <c r="B43" s="221"/>
      <c r="C43" s="221"/>
      <c r="D43" s="19"/>
      <c r="E43" s="20"/>
      <c r="F43" s="20"/>
      <c r="G43" s="9" t="s">
        <v>153</v>
      </c>
      <c r="H43" s="44" t="s">
        <v>80</v>
      </c>
      <c r="I43" s="9" t="s">
        <v>153</v>
      </c>
      <c r="J43" s="11">
        <v>0.13</v>
      </c>
      <c r="K43" s="11">
        <v>0.13</v>
      </c>
      <c r="L43" s="11">
        <v>0.05</v>
      </c>
    </row>
    <row r="44" spans="2:12" ht="24.75" x14ac:dyDescent="0.25">
      <c r="B44" s="221"/>
      <c r="C44" s="221"/>
      <c r="D44" s="19"/>
      <c r="E44" s="20"/>
      <c r="F44" s="20"/>
      <c r="G44" s="9" t="s">
        <v>154</v>
      </c>
      <c r="H44" s="44" t="s">
        <v>81</v>
      </c>
      <c r="I44" s="9" t="s">
        <v>154</v>
      </c>
      <c r="J44" s="11">
        <v>0.04</v>
      </c>
      <c r="K44" s="11">
        <v>0.03</v>
      </c>
      <c r="L44" s="11">
        <v>0.05</v>
      </c>
    </row>
    <row r="45" spans="2:12" x14ac:dyDescent="0.25">
      <c r="B45" s="221"/>
      <c r="C45" s="221"/>
      <c r="D45" s="19"/>
      <c r="E45" s="20"/>
      <c r="F45" s="20"/>
      <c r="G45" s="9" t="s">
        <v>155</v>
      </c>
      <c r="H45" s="44" t="s">
        <v>82</v>
      </c>
      <c r="I45" s="9" t="s">
        <v>155</v>
      </c>
      <c r="J45" s="11">
        <v>0.02</v>
      </c>
      <c r="K45" s="11">
        <v>0.01</v>
      </c>
      <c r="L45" s="11">
        <v>0.02</v>
      </c>
    </row>
    <row r="46" spans="2:12" x14ac:dyDescent="0.25">
      <c r="B46" s="221"/>
      <c r="C46" s="221"/>
      <c r="D46" s="19"/>
      <c r="E46" s="20"/>
      <c r="F46" s="20"/>
      <c r="G46" s="9" t="s">
        <v>156</v>
      </c>
      <c r="H46" s="44" t="s">
        <v>157</v>
      </c>
      <c r="I46" s="9" t="s">
        <v>156</v>
      </c>
      <c r="J46" s="11">
        <v>0.02</v>
      </c>
      <c r="K46" s="11">
        <v>2.5000000000000001E-2</v>
      </c>
      <c r="L46" s="11">
        <v>0.03</v>
      </c>
    </row>
    <row r="47" spans="2:12" ht="16.5" x14ac:dyDescent="0.25">
      <c r="B47" s="221"/>
      <c r="C47" s="221"/>
      <c r="D47" s="19"/>
      <c r="E47" s="20"/>
      <c r="F47" s="20"/>
      <c r="G47" s="9" t="s">
        <v>158</v>
      </c>
      <c r="H47" s="44" t="s">
        <v>114</v>
      </c>
      <c r="I47" s="9" t="s">
        <v>158</v>
      </c>
      <c r="J47" s="11">
        <v>0.03</v>
      </c>
      <c r="K47" s="11">
        <v>0.03</v>
      </c>
      <c r="L47" s="11">
        <v>0.03</v>
      </c>
    </row>
    <row r="48" spans="2:12" ht="15.75" thickBot="1" x14ac:dyDescent="0.3">
      <c r="B48" s="221"/>
      <c r="C48" s="221"/>
      <c r="D48" s="19"/>
      <c r="E48" s="20"/>
      <c r="F48" s="20"/>
      <c r="G48" s="9" t="s">
        <v>159</v>
      </c>
      <c r="H48" s="44" t="s">
        <v>83</v>
      </c>
      <c r="I48" s="9" t="s">
        <v>159</v>
      </c>
      <c r="J48" s="11">
        <v>0.1</v>
      </c>
      <c r="K48" s="11">
        <v>0.1</v>
      </c>
      <c r="L48" s="11">
        <v>0.1</v>
      </c>
    </row>
    <row r="49" spans="2:12" ht="33.75" x14ac:dyDescent="0.25">
      <c r="B49" s="21" t="s">
        <v>38</v>
      </c>
      <c r="C49" s="22" t="s">
        <v>45</v>
      </c>
      <c r="D49" s="22" t="s">
        <v>57</v>
      </c>
      <c r="E49" s="23" t="s">
        <v>59</v>
      </c>
      <c r="F49" s="23" t="s">
        <v>197</v>
      </c>
      <c r="G49" s="9" t="s">
        <v>160</v>
      </c>
      <c r="H49" s="44" t="s">
        <v>84</v>
      </c>
      <c r="I49" s="9" t="s">
        <v>160</v>
      </c>
      <c r="J49" s="11">
        <v>0.32</v>
      </c>
      <c r="K49" s="11">
        <v>0.38</v>
      </c>
      <c r="L49" s="16">
        <v>0.32</v>
      </c>
    </row>
    <row r="50" spans="2:12" ht="16.5" x14ac:dyDescent="0.25">
      <c r="B50" s="24"/>
      <c r="C50" s="19"/>
      <c r="D50" s="12"/>
      <c r="E50" s="20"/>
      <c r="F50" s="20"/>
      <c r="G50" s="9" t="s">
        <v>161</v>
      </c>
      <c r="H50" s="44" t="s">
        <v>85</v>
      </c>
      <c r="I50" s="9" t="s">
        <v>161</v>
      </c>
      <c r="J50" s="11">
        <v>0.03</v>
      </c>
      <c r="K50" s="11">
        <v>0.02</v>
      </c>
      <c r="L50" s="11">
        <v>0.03</v>
      </c>
    </row>
    <row r="51" spans="2:12" ht="16.5" x14ac:dyDescent="0.25">
      <c r="B51" s="24"/>
      <c r="C51" s="19"/>
      <c r="D51" s="12"/>
      <c r="E51" s="20"/>
      <c r="F51" s="20"/>
      <c r="G51" s="9" t="s">
        <v>162</v>
      </c>
      <c r="H51" s="44" t="s">
        <v>163</v>
      </c>
      <c r="I51" s="9" t="s">
        <v>162</v>
      </c>
      <c r="J51" s="11">
        <v>0.02</v>
      </c>
      <c r="K51" s="11">
        <v>0.02</v>
      </c>
      <c r="L51" s="11">
        <v>0.02</v>
      </c>
    </row>
    <row r="52" spans="2:12" x14ac:dyDescent="0.25">
      <c r="B52" s="24"/>
      <c r="C52" s="19"/>
      <c r="D52" s="12"/>
      <c r="E52" s="20"/>
      <c r="F52" s="20"/>
      <c r="G52" s="9" t="s">
        <v>164</v>
      </c>
      <c r="H52" s="44" t="s">
        <v>165</v>
      </c>
      <c r="I52" s="9" t="s">
        <v>164</v>
      </c>
      <c r="J52" s="11">
        <v>0.02</v>
      </c>
      <c r="K52" s="11">
        <v>0.02</v>
      </c>
      <c r="L52" s="11">
        <v>0.02</v>
      </c>
    </row>
    <row r="53" spans="2:12" x14ac:dyDescent="0.25">
      <c r="B53" s="24"/>
      <c r="C53" s="19"/>
      <c r="D53" s="12"/>
      <c r="E53" s="20"/>
      <c r="F53" s="20"/>
      <c r="G53" s="9" t="s">
        <v>92</v>
      </c>
      <c r="H53" s="44" t="s">
        <v>25</v>
      </c>
      <c r="I53" s="9" t="s">
        <v>92</v>
      </c>
      <c r="J53" s="11">
        <v>0.14000000000000001</v>
      </c>
      <c r="K53" s="11">
        <v>0.09</v>
      </c>
      <c r="L53" s="11">
        <v>0.15</v>
      </c>
    </row>
    <row r="54" spans="2:12" x14ac:dyDescent="0.25">
      <c r="B54" s="24"/>
      <c r="C54" s="19"/>
      <c r="D54" s="12"/>
      <c r="E54" s="20"/>
      <c r="F54" s="20"/>
      <c r="G54" s="9" t="s">
        <v>166</v>
      </c>
      <c r="H54" s="44" t="s">
        <v>26</v>
      </c>
      <c r="I54" s="9" t="s">
        <v>166</v>
      </c>
      <c r="J54" s="11">
        <v>0.41</v>
      </c>
      <c r="K54" s="11">
        <v>0.43</v>
      </c>
      <c r="L54" s="11">
        <v>0.32</v>
      </c>
    </row>
    <row r="55" spans="2:12" x14ac:dyDescent="0.25">
      <c r="B55" s="24"/>
      <c r="C55" s="19"/>
      <c r="D55" s="12"/>
      <c r="E55" s="20"/>
      <c r="F55" s="20"/>
      <c r="G55" s="9" t="s">
        <v>28</v>
      </c>
      <c r="H55" s="25" t="s">
        <v>32</v>
      </c>
      <c r="I55" s="9" t="s">
        <v>28</v>
      </c>
      <c r="J55" s="26">
        <v>0.06</v>
      </c>
      <c r="K55" s="26">
        <v>0.06</v>
      </c>
      <c r="L55" s="26">
        <v>4.4999999999999998E-2</v>
      </c>
    </row>
    <row r="56" spans="2:12" x14ac:dyDescent="0.25">
      <c r="B56" s="24"/>
      <c r="C56" s="19"/>
      <c r="D56" s="12"/>
      <c r="E56" s="20"/>
      <c r="F56" s="20"/>
      <c r="G56" s="9" t="s">
        <v>29</v>
      </c>
      <c r="H56" s="25" t="s">
        <v>33</v>
      </c>
      <c r="I56" s="9" t="s">
        <v>29</v>
      </c>
      <c r="J56" s="26">
        <v>1.2E-2</v>
      </c>
      <c r="K56" s="26">
        <v>1.2E-2</v>
      </c>
      <c r="L56" s="26">
        <v>0.09</v>
      </c>
    </row>
    <row r="57" spans="2:12" x14ac:dyDescent="0.25">
      <c r="B57" s="24"/>
      <c r="C57" s="19"/>
      <c r="D57" s="12"/>
      <c r="E57" s="20"/>
      <c r="F57" s="20"/>
      <c r="G57" s="9" t="s">
        <v>30</v>
      </c>
      <c r="H57" s="25" t="s">
        <v>34</v>
      </c>
      <c r="I57" s="9" t="s">
        <v>30</v>
      </c>
      <c r="J57" s="26">
        <v>4.4999999999999998E-2</v>
      </c>
      <c r="K57" s="26">
        <v>4.4999999999999998E-2</v>
      </c>
      <c r="L57" s="26">
        <v>3.5000000000000003E-2</v>
      </c>
    </row>
    <row r="58" spans="2:12" x14ac:dyDescent="0.25">
      <c r="B58" s="24"/>
      <c r="C58" s="19"/>
      <c r="D58" s="12"/>
      <c r="E58" s="20"/>
      <c r="F58" s="20"/>
      <c r="G58" s="9" t="s">
        <v>31</v>
      </c>
      <c r="H58" s="25" t="s">
        <v>35</v>
      </c>
      <c r="I58" s="9" t="s">
        <v>31</v>
      </c>
      <c r="J58" s="26">
        <v>0.09</v>
      </c>
      <c r="K58" s="26">
        <v>0.09</v>
      </c>
      <c r="L58" s="26">
        <v>7.0000000000000007E-2</v>
      </c>
    </row>
    <row r="59" spans="2:12" x14ac:dyDescent="0.25">
      <c r="B59" s="24"/>
      <c r="C59" s="19"/>
      <c r="D59" s="12"/>
      <c r="E59" s="20"/>
      <c r="F59" s="20"/>
      <c r="G59" s="9" t="s">
        <v>167</v>
      </c>
      <c r="H59" s="44" t="s">
        <v>86</v>
      </c>
      <c r="I59" s="9" t="s">
        <v>167</v>
      </c>
      <c r="J59" s="11">
        <v>0.04</v>
      </c>
      <c r="K59" s="11">
        <v>0.04</v>
      </c>
      <c r="L59" s="11">
        <v>0.04</v>
      </c>
    </row>
    <row r="60" spans="2:12" ht="15.75" thickBot="1" x14ac:dyDescent="0.3">
      <c r="B60" s="27"/>
      <c r="C60" s="28"/>
      <c r="D60" s="29"/>
      <c r="E60" s="30"/>
      <c r="F60" s="30"/>
      <c r="G60" s="9" t="s">
        <v>168</v>
      </c>
      <c r="H60" s="44" t="s">
        <v>87</v>
      </c>
      <c r="I60" s="9" t="s">
        <v>168</v>
      </c>
      <c r="J60" s="11">
        <v>0.25</v>
      </c>
      <c r="K60" s="11">
        <v>0.25</v>
      </c>
      <c r="L60" s="11">
        <v>0.25</v>
      </c>
    </row>
    <row r="61" spans="2:12" ht="22.5" x14ac:dyDescent="0.25">
      <c r="B61" s="31" t="s">
        <v>39</v>
      </c>
      <c r="C61" s="22" t="s">
        <v>46</v>
      </c>
      <c r="D61" s="32" t="s">
        <v>58</v>
      </c>
      <c r="E61" s="33" t="s">
        <v>51</v>
      </c>
      <c r="F61" s="33" t="s">
        <v>198</v>
      </c>
      <c r="G61" s="9" t="s">
        <v>169</v>
      </c>
      <c r="H61" s="45" t="s">
        <v>170</v>
      </c>
      <c r="I61" s="9" t="s">
        <v>169</v>
      </c>
      <c r="J61" s="34">
        <v>0.08</v>
      </c>
      <c r="K61" s="34">
        <v>0.08</v>
      </c>
      <c r="L61" s="34">
        <v>0.08</v>
      </c>
    </row>
    <row r="62" spans="2:12" x14ac:dyDescent="0.25">
      <c r="B62" s="35"/>
      <c r="C62" s="19"/>
      <c r="D62" s="36"/>
      <c r="E62" s="37"/>
      <c r="F62" s="37"/>
      <c r="G62" s="9" t="s">
        <v>171</v>
      </c>
      <c r="H62" s="44" t="s">
        <v>172</v>
      </c>
      <c r="I62" s="9" t="s">
        <v>171</v>
      </c>
      <c r="J62" s="34">
        <v>0.02</v>
      </c>
      <c r="K62" s="34">
        <v>0.02</v>
      </c>
      <c r="L62" s="34">
        <v>0.02</v>
      </c>
    </row>
    <row r="63" spans="2:12" x14ac:dyDescent="0.25">
      <c r="B63" s="35"/>
      <c r="C63" s="19"/>
      <c r="D63" s="36"/>
      <c r="E63" s="37"/>
      <c r="F63" s="37"/>
      <c r="G63" s="9" t="s">
        <v>173</v>
      </c>
      <c r="H63" s="44" t="s">
        <v>174</v>
      </c>
      <c r="I63" s="9" t="s">
        <v>173</v>
      </c>
      <c r="J63" s="18"/>
      <c r="K63" s="34">
        <v>0.22</v>
      </c>
      <c r="L63" s="18"/>
    </row>
    <row r="64" spans="2:12" x14ac:dyDescent="0.25">
      <c r="B64" s="35"/>
      <c r="C64" s="19"/>
      <c r="D64" s="36"/>
      <c r="E64" s="37"/>
      <c r="F64" s="37"/>
      <c r="G64" s="9" t="s">
        <v>175</v>
      </c>
      <c r="H64" s="44" t="s">
        <v>176</v>
      </c>
      <c r="I64" s="9" t="s">
        <v>175</v>
      </c>
      <c r="J64" s="18"/>
      <c r="K64" s="18"/>
      <c r="L64" s="34">
        <v>0.18</v>
      </c>
    </row>
    <row r="65" spans="2:12" ht="17.25" thickBot="1" x14ac:dyDescent="0.3">
      <c r="B65" s="38"/>
      <c r="C65" s="28"/>
      <c r="D65" s="39"/>
      <c r="E65" s="40"/>
      <c r="F65" s="40"/>
      <c r="G65" s="9" t="s">
        <v>177</v>
      </c>
      <c r="H65" s="44" t="s">
        <v>27</v>
      </c>
      <c r="I65" s="9" t="s">
        <v>177</v>
      </c>
      <c r="J65" s="34">
        <v>0.03</v>
      </c>
      <c r="K65" s="34">
        <v>0.03</v>
      </c>
      <c r="L65" s="34">
        <v>0.03</v>
      </c>
    </row>
  </sheetData>
  <sheetProtection algorithmName="SHA-512" hashValue="qp88oT7KVyNH9ftWoJ0vPnlvpcm+bMoVxmE3zdgVh4BZFi3iwAq89R37RYy+kc9j5cE45n+lGh1ilSUQuL4psw==" saltValue="Y6hC4PXPYKYSYd17puJ7mw==" spinCount="100000" sheet="1" objects="1" scenarios="1"/>
  <mergeCells count="8">
    <mergeCell ref="B8:B48"/>
    <mergeCell ref="C8:C48"/>
    <mergeCell ref="B3:L3"/>
    <mergeCell ref="B4:D5"/>
    <mergeCell ref="G4:H5"/>
    <mergeCell ref="J4:L4"/>
    <mergeCell ref="B6:B7"/>
    <mergeCell ref="C6:C7"/>
  </mergeCells>
  <pageMargins left="0.59055118110236227" right="0.47244094488188981" top="1.0629921259842521" bottom="1.2598425196850394" header="0.31496062992125984" footer="0.15748031496062992"/>
  <pageSetup paperSize="9" orientation="portrait" r:id="rId1"/>
  <headerFooter>
    <oddHeader>&amp;L&amp;G</oddHeader>
    <oddFooter>&amp;C&amp;9- &amp;P -
Collegio Geometri e Geometri Laureati della Provincia di Brescia
P.le Cesare Battisti, 12 - 25128 Brescia (BS)
Cod.Fisc. 80046920171 - Tel.: 0303706411 - Fax: 030306867
e-mail: sede@collegio.geometri.bs.it - PEC: collegio.brescia@geopec.it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80DA-4B6A-47AC-A2D6-47E0C6AC07D7}">
  <dimension ref="A1:B6"/>
  <sheetViews>
    <sheetView workbookViewId="0">
      <selection activeCell="B7" sqref="B7"/>
    </sheetView>
  </sheetViews>
  <sheetFormatPr defaultRowHeight="15" x14ac:dyDescent="0.25"/>
  <cols>
    <col min="1" max="1" width="10.7109375" style="149" bestFit="1" customWidth="1"/>
    <col min="2" max="2" width="67" style="120" customWidth="1"/>
    <col min="3" max="16384" width="9.140625" style="120"/>
  </cols>
  <sheetData>
    <row r="1" spans="1:2" x14ac:dyDescent="0.25">
      <c r="A1" s="148">
        <v>44250</v>
      </c>
      <c r="B1" s="120" t="s">
        <v>215</v>
      </c>
    </row>
    <row r="2" spans="1:2" ht="30" x14ac:dyDescent="0.25">
      <c r="B2" s="120" t="s">
        <v>216</v>
      </c>
    </row>
    <row r="3" spans="1:2" x14ac:dyDescent="0.25">
      <c r="B3" s="120" t="s">
        <v>217</v>
      </c>
    </row>
    <row r="4" spans="1:2" x14ac:dyDescent="0.25">
      <c r="A4" s="148">
        <v>44452</v>
      </c>
      <c r="B4" s="120" t="s">
        <v>225</v>
      </c>
    </row>
    <row r="5" spans="1:2" ht="30" x14ac:dyDescent="0.25">
      <c r="B5" s="120" t="s">
        <v>226</v>
      </c>
    </row>
    <row r="6" spans="1:2" ht="30" x14ac:dyDescent="0.25">
      <c r="B6" s="120" t="s">
        <v>227</v>
      </c>
    </row>
  </sheetData>
  <sheetProtection algorithmName="SHA-512" hashValue="iedlGZUnWUmFDyFGEPWRWLyxxSGBQZKrbVy90AU6uKlP9pt64VSUZAMtQPJlnZzWHP2u7CyJN9xGyAE8i5npqg==" saltValue="xqvGE67WXMvj/wm+YiW1WA=="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A l s 5 U j R x Z 6 y j A A A A 9 Q A A A B I A H A B D b 2 5 m a W c v U G F j a 2 F n Z S 5 4 b W w g o h g A K K A U A A A A A A A A A A A A A A A A A A A A A A A A A A A A h Y + 9 D o I w G E V f h X T v D 3 U h 5 K M M T i a S m G i M a 1 M q N E I x t F j e z c F H 8 h X E K O r m e O 8 5 w 7 3 3 6 w 3 y s W 2 i i + 6 d 6 W y G Y s J Q p K 3 q S m O r D A 3 + i B O U C 9 h I d Z K V j i b Z u n R 0 Z Y Z q 7 8 8 p p S E E E h a k 6 y v K G Y v p o V h v V a 1 b i T 6 y + S 9 j Y 5 2 X V m k k Y P 8 a I z h J E s L Z N A n o 3 E F h 7 J f z i T 3 p T w n L o f F D r 4 X x e L U D O k e g 7 w v i A V B L A w Q U A A I A C A A C W z l 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l s 5 U i i K R 7 g O A A A A E Q A A A B M A H A B G b 3 J t d W x h c y 9 T Z W N 0 a W 9 u M S 5 t I K I Y A C i g F A A A A A A A A A A A A A A A A A A A A A A A A A A A A C t O T S 7 J z M 9 T C I b Q h t Y A U E s B A i 0 A F A A C A A g A A l s 5 U j R x Z 6 y j A A A A 9 Q A A A B I A A A A A A A A A A A A A A A A A A A A A A E N v b m Z p Z y 9 Q Y W N r Y W d l L n h t b F B L A Q I t A B Q A A g A I A A J b O V I P y u m r p A A A A O k A A A A T A A A A A A A A A A A A A A A A A O 8 A A A B b Q 2 9 u d G V u d F 9 U e X B l c 1 0 u e G 1 s U E s B A i 0 A F A A C A A g A A l s 5 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C 1 O s 3 U h c 9 F q M Q Z J v x z x v Q A A A A A A g A A A A A A E G Y A A A A B A A A g A A A A C P + h D / V l 0 I 8 1 b y 0 h W z c u D y t 5 a J Q g I U c + S t y j 8 2 r c V 5 A A A A A A D o A A A A A C A A A g A A A A c + i L A o U z L / 0 Y E 7 s p j q g x 8 O m w W y a K r b L W T I U v 1 o p D 1 m 1 Q A A A A x + 3 x c r 3 M 2 b x L f V s N g n t v K C B 1 m / d F e 3 4 + c C O k Y z + b v 7 + b q E h R b f f G 1 7 b C l z R P s t w H h f C a 9 / n 4 A r I 6 2 X m P v k 0 J p O M R 2 n l o 7 U 4 i i L V j F n 8 v d d h A A A A A l X e x a A p M 1 P P r B r 5 u E w J S P 5 b A O O b 5 l A k n f x N O g Z b + 6 M l A J s P 8 a f n L 3 E z w Q / w c R w e q A a 2 e y m k r 8 a U v K / B F A e 3 5 W A = = < / D a t a M a s h u p > 
</file>

<file path=customXml/itemProps1.xml><?xml version="1.0" encoding="utf-8"?>
<ds:datastoreItem xmlns:ds="http://schemas.openxmlformats.org/officeDocument/2006/customXml" ds:itemID="{DC8A7368-BF5C-4A6A-B7DB-A92AE839A6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25</vt:i4>
      </vt:variant>
    </vt:vector>
  </HeadingPairs>
  <TitlesOfParts>
    <vt:vector size="30" baseType="lpstr">
      <vt:lpstr>Istruzioni</vt:lpstr>
      <vt:lpstr>Calcolo del compenso</vt:lpstr>
      <vt:lpstr>Tabella Z1</vt:lpstr>
      <vt:lpstr>Tabella Z2</vt:lpstr>
      <vt:lpstr>Note di rilascio</vt:lpstr>
      <vt:lpstr>A</vt:lpstr>
      <vt:lpstr>AA</vt:lpstr>
      <vt:lpstr>'Calcolo del compenso'!Area_stampa</vt:lpstr>
      <vt:lpstr>B</vt:lpstr>
      <vt:lpstr>D</vt:lpstr>
      <vt:lpstr>E</vt:lpstr>
      <vt:lpstr>F</vt:lpstr>
      <vt:lpstr>G</vt:lpstr>
      <vt:lpstr>H</vt:lpstr>
      <vt:lpstr>I</vt:lpstr>
      <vt:lpstr>j</vt:lpstr>
      <vt:lpstr>L</vt:lpstr>
      <vt:lpstr>M</vt:lpstr>
      <vt:lpstr>N</vt:lpstr>
      <vt:lpstr>O</vt:lpstr>
      <vt:lpstr>P</vt:lpstr>
      <vt:lpstr>Q</vt:lpstr>
      <vt:lpstr>S</vt:lpstr>
      <vt:lpstr>T</vt:lpstr>
      <vt:lpstr>U</vt:lpstr>
      <vt:lpstr>V</vt:lpstr>
      <vt:lpstr>W</vt:lpstr>
      <vt:lpstr>X</vt:lpstr>
      <vt:lpstr>Y</vt:lpstr>
      <vt:lpstr>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Compenso professionale per 110%</dc:title>
  <dc:creator>Francesco Andrico</dc:creator>
  <cp:lastModifiedBy>Francesco Andrico</cp:lastModifiedBy>
  <cp:lastPrinted>2021-09-14T08:45:46Z</cp:lastPrinted>
  <dcterms:created xsi:type="dcterms:W3CDTF">2021-01-23T23:28:25Z</dcterms:created>
  <dcterms:modified xsi:type="dcterms:W3CDTF">2021-09-14T13:59:41Z</dcterms:modified>
</cp:coreProperties>
</file>